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10" windowHeight="6000" tabRatio="787" activeTab="0"/>
  </bookViews>
  <sheets>
    <sheet name="Notes-3rd Quarter99-detail  (R)" sheetId="1" r:id="rId1"/>
    <sheet name="BS-3rd Quarter99" sheetId="2" r:id="rId2"/>
    <sheet name="P&amp;L-3rd Quarter99" sheetId="3" r:id="rId3"/>
  </sheets>
  <definedNames>
    <definedName name="_xlnm.Print_Titles" localSheetId="0">'Notes-3rd Quarter99-detail  (R)'!$1:$6</definedName>
  </definedNames>
  <calcPr fullCalcOnLoad="1"/>
</workbook>
</file>

<file path=xl/sharedStrings.xml><?xml version="1.0" encoding="utf-8"?>
<sst xmlns="http://schemas.openxmlformats.org/spreadsheetml/2006/main" count="263" uniqueCount="197">
  <si>
    <t>QUARTERLY  REPORT</t>
  </si>
  <si>
    <t>The figures have not been audited.</t>
  </si>
  <si>
    <t>CONSOLIDATED  INCOME  STATEMENT</t>
  </si>
  <si>
    <t>INDIVIDUAL  QUARTER</t>
  </si>
  <si>
    <t>CUMULATIVE  QUARTER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</si>
  <si>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</si>
  <si>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</si>
  <si>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</si>
  <si>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</si>
  <si>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</si>
  <si>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</si>
  <si>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</si>
  <si>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CURRENT</t>
  </si>
  <si>
    <t>YEAR</t>
  </si>
  <si>
    <t>QUARTER</t>
  </si>
  <si>
    <t>RM'000</t>
  </si>
  <si>
    <t>PRECEDING YEAR</t>
  </si>
  <si>
    <t>CORRESPONDING</t>
  </si>
  <si>
    <t>TO DATE</t>
  </si>
  <si>
    <t>PERIOD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</si>
  <si>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</si>
  <si>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</si>
  <si>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</si>
  <si>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</si>
  <si>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</si>
  <si>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</si>
  <si>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</si>
  <si>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</si>
  <si>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</si>
  <si>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</si>
  <si>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 xml:space="preserve">before income tax, minority interests and </t>
  </si>
  <si>
    <t>extraordinary items</t>
  </si>
  <si>
    <t xml:space="preserve">(f) </t>
  </si>
  <si>
    <t>Share in the results of associated companies</t>
  </si>
  <si>
    <t>(g)</t>
  </si>
  <si>
    <t>Profit/(loss) after taxation</t>
  </si>
  <si>
    <t>Profit/(loss) before taxation, minority</t>
  </si>
  <si>
    <t>interests and extraordinary items</t>
  </si>
  <si>
    <t xml:space="preserve">(h) </t>
  </si>
  <si>
    <t>Taxation</t>
  </si>
  <si>
    <t xml:space="preserve">(i) </t>
  </si>
  <si>
    <t>before deducting minority interests</t>
  </si>
  <si>
    <t xml:space="preserve">(ii) </t>
  </si>
  <si>
    <t>(j)</t>
  </si>
  <si>
    <t>attributable to members of the company</t>
  </si>
  <si>
    <t xml:space="preserve">(k) </t>
  </si>
  <si>
    <t>Extraordinary items</t>
  </si>
  <si>
    <t xml:space="preserve">(iii) </t>
  </si>
  <si>
    <t xml:space="preserve">Extraordinary items attributable to </t>
  </si>
  <si>
    <t>members of the company</t>
  </si>
  <si>
    <t>(l)</t>
  </si>
  <si>
    <t>Profit/(loss) after taxation and extraordinary</t>
  </si>
  <si>
    <t xml:space="preserve">items attributable to members of the </t>
  </si>
  <si>
    <t>company</t>
  </si>
  <si>
    <t>Earnings per share based on 2(j) above after</t>
  </si>
  <si>
    <t>deducting any provision for preference</t>
  </si>
  <si>
    <t>dividends, if any:-</t>
  </si>
  <si>
    <t>ordinary shares) (sen)</t>
  </si>
  <si>
    <t>Fully diluted (based on …………………</t>
  </si>
  <si>
    <t>CONSOLIDATED  BALANCE  SHEET</t>
  </si>
  <si>
    <t>AS  AT</t>
  </si>
  <si>
    <t>END  OF</t>
  </si>
  <si>
    <t>FINANCIAL</t>
  </si>
  <si>
    <t>YEAR  END</t>
  </si>
  <si>
    <t>Fixed Assets</t>
  </si>
  <si>
    <t>Investment in Associated Companies</t>
  </si>
  <si>
    <t>Intangible Assets</t>
  </si>
  <si>
    <t>Current Assets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</si>
  <si>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</si>
  <si>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</si>
  <si>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</si>
  <si>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</si>
  <si>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</si>
  <si>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</si>
  <si>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</si>
  <si>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</si>
  <si>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</si>
  <si>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</si>
  <si>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</si>
  <si>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</si>
  <si>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</si>
  <si>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</si>
  <si>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</si>
  <si>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</si>
  <si>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</si>
  <si>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</si>
  <si>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</si>
  <si>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</si>
  <si>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NOTES</t>
  </si>
  <si>
    <t>QUALITY  CONCRETE  HOLDINGS  BHD</t>
  </si>
  <si>
    <t xml:space="preserve">      QUALITY  CONCRETE  HOLDINGS  BHD</t>
  </si>
  <si>
    <t>financial statements as compared with the most recent annual financial statement</t>
  </si>
  <si>
    <t>-</t>
  </si>
  <si>
    <t>Unsecured:</t>
  </si>
  <si>
    <t>Bank overdrafts</t>
  </si>
  <si>
    <t>Bankers' acceptances</t>
  </si>
  <si>
    <t>Term loan</t>
  </si>
  <si>
    <t>Secured:</t>
  </si>
  <si>
    <t>Repayable within twelve months</t>
  </si>
  <si>
    <t>Repayable after twelve months</t>
  </si>
  <si>
    <t>Guarantees in respect of banking facilities</t>
  </si>
  <si>
    <t>granted to subsidiary companies</t>
  </si>
  <si>
    <t>current</t>
  </si>
  <si>
    <t>deferred</t>
  </si>
  <si>
    <t>in respect of prior year</t>
  </si>
  <si>
    <t>By industries</t>
  </si>
  <si>
    <t>taxation</t>
  </si>
  <si>
    <t>Net assets</t>
  </si>
  <si>
    <t>employed</t>
  </si>
  <si>
    <t>Profit before</t>
  </si>
  <si>
    <t>Manufacturing and premixing</t>
  </si>
  <si>
    <t>Trading</t>
  </si>
  <si>
    <t>Investment and management services</t>
  </si>
  <si>
    <t>Less : Inter-company</t>
  </si>
  <si>
    <t>Explanatory notes for any (only applicable to the final quarter):-</t>
  </si>
  <si>
    <t xml:space="preserve">(a) </t>
  </si>
  <si>
    <t>variance of actual profit from forecast profit (where the variance exceeds 10%);</t>
  </si>
  <si>
    <t>shortfall in the profit guarantee.</t>
  </si>
  <si>
    <t>Dividend : To be completed if a decision regarding dividend has been made.</t>
  </si>
  <si>
    <t>an interim/final ordinary dividend has/has not been declared/recommended;</t>
  </si>
  <si>
    <t>(i)</t>
  </si>
  <si>
    <t>(ii)</t>
  </si>
  <si>
    <t>amount per share ………. sen;</t>
  </si>
  <si>
    <t>previous corresponding period ……. sen;</t>
  </si>
  <si>
    <t>(iii)</t>
  </si>
  <si>
    <t>total dividend for the current financial year ….. sen;</t>
  </si>
  <si>
    <t>date payable ………; and</t>
  </si>
  <si>
    <t xml:space="preserve">in respect of deposited securities, entitlement to dividends will be determined on the </t>
  </si>
  <si>
    <t>basis of a record of depositors as at ………….. dd/mm/yyyy.</t>
  </si>
  <si>
    <t xml:space="preserve">cancellations, shares held as treasury shares and resale of treasury shares for the current </t>
  </si>
  <si>
    <t>financial year to date.</t>
  </si>
  <si>
    <t>Basic (based on …30,000,000…..……….</t>
  </si>
  <si>
    <t>QCSB</t>
  </si>
  <si>
    <t>Kutex</t>
  </si>
  <si>
    <t>Polyflow</t>
  </si>
  <si>
    <t>Total</t>
  </si>
  <si>
    <t>Taxation comprises</t>
  </si>
  <si>
    <t>Hire purchase</t>
  </si>
  <si>
    <t>Contingencies:</t>
  </si>
  <si>
    <t>In the event the approval from the Securities Commission for the Profit Guarantee variation</t>
  </si>
  <si>
    <t>is not obtained, an amount of RM897,248 shall be receivable from certain Guarantors.</t>
  </si>
  <si>
    <t>Segmental reporting</t>
  </si>
  <si>
    <t>from the date of issue of the quarterly report.</t>
  </si>
  <si>
    <t>31/1/1999</t>
  </si>
  <si>
    <t>Net Current Assets</t>
  </si>
  <si>
    <t>RM '000</t>
  </si>
  <si>
    <t>Sdn Bhd.  A sum of RM2 million was paid to the vendors as refundable deposit upon the</t>
  </si>
  <si>
    <t>signing of the Sale and Purchase Agreement.</t>
  </si>
  <si>
    <t>The Company is currently awaiting the outcome of its application to the Foreign Investment</t>
  </si>
  <si>
    <t>approval.</t>
  </si>
  <si>
    <t>Less minority interests</t>
  </si>
  <si>
    <t>Stocks</t>
  </si>
  <si>
    <t>Others - other debtors, deposits &amp; prepayments</t>
  </si>
  <si>
    <t>Cash and Bank Balances</t>
  </si>
  <si>
    <t>The accounting policies and methods of computation are the same in the quarterly</t>
  </si>
  <si>
    <t>There were no extraordinary items.</t>
  </si>
  <si>
    <t>There were no pre-acquisition profits.</t>
  </si>
  <si>
    <t>There were no changes in the composition of the company for the current financial year to date.</t>
  </si>
  <si>
    <t>On 17th August 1999, the Company announced the proposed acquisition of Hong Wei Holdings</t>
  </si>
  <si>
    <t xml:space="preserve">There were no issuances and repayment of debts and equity securities, share buy-backs, share </t>
  </si>
  <si>
    <t>There were no financial instruments with off balance sheet risk at the latest practicable date.</t>
  </si>
  <si>
    <t>There were no contingent liabilities as at the latest practicable date.</t>
  </si>
  <si>
    <t>There were no pending material litigation at the latest practicable date.</t>
  </si>
  <si>
    <t>Current year prospects:</t>
  </si>
  <si>
    <t>N/A</t>
  </si>
  <si>
    <t>Status of corporate proposals announced but not completed:</t>
  </si>
  <si>
    <t>The seasonality or cyclicality of operations</t>
  </si>
  <si>
    <t>Review of performance of the Companies :</t>
  </si>
  <si>
    <t>Comparison of the results of the current quarter with the preceding quarter:</t>
  </si>
  <si>
    <t>Quarterly report on consolidated results for the financial quarter ended 31 October 1999.</t>
  </si>
  <si>
    <t>31/10/1999</t>
  </si>
  <si>
    <t>31/10/1998</t>
  </si>
  <si>
    <t>Other Investments</t>
  </si>
  <si>
    <t>30/4/1999</t>
  </si>
  <si>
    <t>31/7/1999</t>
  </si>
  <si>
    <t>There were no profits on any sale of investments or properties for the current financial year to date.</t>
  </si>
  <si>
    <t>The particulars on purchase and disposal of quoted securities are as follows:</t>
  </si>
  <si>
    <t>Total Purchases</t>
  </si>
  <si>
    <t>Total Disposals</t>
  </si>
  <si>
    <t>Total Profit/Loss on Disposal</t>
  </si>
  <si>
    <t>Total investments at cost</t>
  </si>
  <si>
    <t>Total investments at carrying value/</t>
  </si>
  <si>
    <t>book value</t>
  </si>
  <si>
    <t xml:space="preserve">Total investment at market value at </t>
  </si>
  <si>
    <t>end of reporting period</t>
  </si>
  <si>
    <t>Committee for approval to this proposed acquisition before covening an EGM for shareholders</t>
  </si>
  <si>
    <t>There was no seasonal or cyclical factors affecting the 3rd Quarter results.</t>
  </si>
  <si>
    <t>Group borrowings and debt securities as at 31 October 1999</t>
  </si>
  <si>
    <t>mixed division and the postponement of projects requiring HDPE pipes.</t>
  </si>
  <si>
    <t>Interest costs increased as a result of financing for some share purchases.</t>
  </si>
  <si>
    <t>increase in interest costs and depreciation charges with the purchase of additional plant and</t>
  </si>
  <si>
    <t>machinery.</t>
  </si>
  <si>
    <t>year.</t>
  </si>
  <si>
    <t>The 3rd quarter registered lower turnover and profits due to pressure on margins at its ready</t>
  </si>
  <si>
    <t xml:space="preserve">Current quarter's PBT of RM383,000 was down 63% on previous quarter. This was due to an </t>
  </si>
  <si>
    <t xml:space="preserve">The Company is currently awaiting the outcome of several awards and venders which are </t>
  </si>
  <si>
    <t>expected in the final quarter. The full year's profits, however, is expected to be lower than previous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</si>
</sst>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#,##0.0_);[Red]\(#,##0.0\)"/>
    <numFmt numFmtId="172" formatCode="_(* #,##0.0_);_(* \(#,##0.0\);_(* &quot;-&quot;??_);_(@_)"/>
    <numFmt numFmtId="173" formatCode="#,##0.000_);[Red]\(#,##0.000\)"/>
    <numFmt numFmtId="174" formatCode="#,##0.0000_);[Red]\(#,##0.0000\)"/>
  </numFmts>
  <fonts count="9">
    <font>
      <sz val="10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i/>
      <sz val="10"/>
      <name val="Book Antiqua"/>
      <family val="1"/>
    </font>
    <font>
      <sz val="10"/>
      <name val="Times New Roman"/>
      <family val="1"/>
    </font>
    <font>
      <b/>
      <sz val="13"/>
      <name val="Book Antiqua"/>
      <family val="1"/>
    </font>
    <font>
      <b/>
      <i/>
      <sz val="13"/>
      <name val="Book Antiqua"/>
      <family val="1"/>
    </font>
    <font>
      <b/>
      <i/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/>
    </xf>
    <xf numFmtId="38" fontId="2" fillId="0" borderId="0" xfId="0" applyNumberFormat="1" applyFont="1" applyAlignment="1">
      <alignment/>
    </xf>
    <xf numFmtId="43" fontId="2" fillId="0" borderId="0" xfId="15" applyFont="1" applyAlignment="1">
      <alignment/>
    </xf>
    <xf numFmtId="0" fontId="2" fillId="0" borderId="0" xfId="0" applyFont="1" applyBorder="1" applyAlignment="1">
      <alignment vertical="center"/>
    </xf>
    <xf numFmtId="43" fontId="2" fillId="0" borderId="0" xfId="15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0" fontId="6" fillId="0" borderId="0" xfId="15" applyNumberFormat="1" applyFont="1" applyAlignment="1" quotePrefix="1">
      <alignment horizontal="left" vertical="center"/>
    </xf>
    <xf numFmtId="170" fontId="7" fillId="0" borderId="0" xfId="15" applyNumberFormat="1" applyFont="1" applyAlignment="1">
      <alignment horizontal="left" vertical="center"/>
    </xf>
    <xf numFmtId="43" fontId="2" fillId="0" borderId="0" xfId="15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40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/>
    </xf>
    <xf numFmtId="170" fontId="8" fillId="0" borderId="0" xfId="15" applyNumberFormat="1" applyFont="1" applyAlignment="1">
      <alignment horizontal="left" vertical="center"/>
    </xf>
    <xf numFmtId="170" fontId="2" fillId="0" borderId="0" xfId="15" applyNumberFormat="1" applyFont="1" applyAlignment="1">
      <alignment/>
    </xf>
    <xf numFmtId="40" fontId="2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2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38" fontId="2" fillId="0" borderId="3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38" fontId="2" fillId="0" borderId="5" xfId="0" applyNumberFormat="1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horizontal="center" vertical="center"/>
    </xf>
    <xf numFmtId="38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3" fontId="2" fillId="0" borderId="2" xfId="15" applyFont="1" applyBorder="1" applyAlignment="1">
      <alignment vertical="center"/>
    </xf>
    <xf numFmtId="170" fontId="2" fillId="0" borderId="0" xfId="15" applyNumberFormat="1" applyFont="1" applyAlignment="1">
      <alignment vertical="center"/>
    </xf>
    <xf numFmtId="38" fontId="5" fillId="0" borderId="0" xfId="15" applyNumberFormat="1" applyFont="1" applyAlignment="1">
      <alignment vertical="center"/>
    </xf>
    <xf numFmtId="170" fontId="2" fillId="0" borderId="0" xfId="0" applyNumberFormat="1" applyFont="1" applyAlignment="1">
      <alignment/>
    </xf>
    <xf numFmtId="170" fontId="2" fillId="0" borderId="4" xfId="15" applyNumberFormat="1" applyFont="1" applyBorder="1" applyAlignment="1">
      <alignment vertical="center"/>
    </xf>
    <xf numFmtId="38" fontId="2" fillId="0" borderId="6" xfId="0" applyNumberFormat="1" applyFont="1" applyBorder="1" applyAlignment="1">
      <alignment vertical="center"/>
    </xf>
    <xf numFmtId="170" fontId="2" fillId="0" borderId="0" xfId="15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7" xfId="0" applyNumberFormat="1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38" fontId="2" fillId="0" borderId="11" xfId="0" applyNumberFormat="1" applyFont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238125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762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238125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953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2</xdr:col>
      <xdr:colOff>247650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6953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tabSelected="1" workbookViewId="0" topLeftCell="A93">
      <selection activeCell="D103" sqref="D103"/>
    </sheetView>
  </sheetViews>
  <sheetFormatPr defaultColWidth="9.140625" defaultRowHeight="12.75"/>
  <cols>
    <col min="1" max="1" width="3.421875" style="12" customWidth="1"/>
    <col min="2" max="2" width="3.140625" style="12" customWidth="1"/>
    <col min="3" max="3" width="3.57421875" style="12" customWidth="1"/>
    <col min="4" max="4" width="32.28125" style="12" customWidth="1"/>
    <col min="5" max="8" width="10.7109375" style="12" customWidth="1"/>
    <col min="9" max="9" width="10.421875" style="12" bestFit="1" customWidth="1"/>
    <col min="10" max="16384" width="9.140625" style="12" customWidth="1"/>
  </cols>
  <sheetData>
    <row r="1" spans="1:5" s="13" customFormat="1" ht="13.5">
      <c r="A1" s="10"/>
      <c r="B1" s="10"/>
      <c r="C1" s="11"/>
      <c r="D1" s="12"/>
      <c r="E1" s="12"/>
    </row>
    <row r="2" spans="1:5" s="13" customFormat="1" ht="17.25">
      <c r="A2" s="10"/>
      <c r="B2" s="10"/>
      <c r="C2" s="30" t="s">
        <v>90</v>
      </c>
      <c r="D2" s="15"/>
      <c r="E2" s="14"/>
    </row>
    <row r="3" spans="1:9" s="13" customFormat="1" ht="11.25" customHeight="1">
      <c r="A3" s="45"/>
      <c r="B3" s="45"/>
      <c r="C3" s="46"/>
      <c r="D3" s="45"/>
      <c r="E3" s="45"/>
      <c r="F3" s="37"/>
      <c r="G3" s="37"/>
      <c r="H3" s="37"/>
      <c r="I3" s="17"/>
    </row>
    <row r="5" ht="16.5">
      <c r="A5" s="19" t="s">
        <v>88</v>
      </c>
    </row>
    <row r="6" ht="13.5">
      <c r="A6" s="25"/>
    </row>
    <row r="7" spans="1:2" ht="13.5">
      <c r="A7" s="25">
        <v>1</v>
      </c>
      <c r="B7" s="12" t="s">
        <v>154</v>
      </c>
    </row>
    <row r="8" spans="1:2" ht="13.5">
      <c r="A8" s="25"/>
      <c r="B8" s="12" t="s">
        <v>91</v>
      </c>
    </row>
    <row r="9" ht="13.5">
      <c r="A9" s="25"/>
    </row>
    <row r="10" spans="1:2" ht="13.5">
      <c r="A10" s="25">
        <v>2</v>
      </c>
      <c r="B10" s="12" t="s">
        <v>155</v>
      </c>
    </row>
    <row r="11" ht="13.5">
      <c r="A11" s="25"/>
    </row>
    <row r="12" spans="1:2" ht="13.5">
      <c r="A12" s="25">
        <v>3</v>
      </c>
      <c r="B12" s="12" t="s">
        <v>155</v>
      </c>
    </row>
    <row r="13" ht="13.5">
      <c r="A13" s="25"/>
    </row>
    <row r="14" spans="1:8" ht="15">
      <c r="A14" s="25">
        <v>4</v>
      </c>
      <c r="B14" s="12" t="s">
        <v>136</v>
      </c>
      <c r="E14" s="23" t="s">
        <v>135</v>
      </c>
      <c r="F14" s="23"/>
      <c r="G14" s="23"/>
      <c r="H14" s="23"/>
    </row>
    <row r="15" spans="1:8" ht="15">
      <c r="A15" s="25"/>
      <c r="E15" s="23" t="s">
        <v>145</v>
      </c>
      <c r="F15" s="25"/>
      <c r="G15" s="25"/>
      <c r="H15" s="25"/>
    </row>
    <row r="16" spans="1:8" ht="15">
      <c r="A16" s="25"/>
      <c r="B16" s="12" t="s">
        <v>92</v>
      </c>
      <c r="C16" s="53" t="s">
        <v>102</v>
      </c>
      <c r="E16" s="26">
        <v>427.56259</v>
      </c>
      <c r="F16" s="48"/>
      <c r="G16" s="48"/>
      <c r="H16" s="48"/>
    </row>
    <row r="17" spans="1:8" ht="15">
      <c r="A17" s="25"/>
      <c r="B17" s="12" t="s">
        <v>92</v>
      </c>
      <c r="C17" s="53" t="s">
        <v>103</v>
      </c>
      <c r="E17" s="11">
        <v>0</v>
      </c>
      <c r="F17" s="11"/>
      <c r="G17" s="11"/>
      <c r="H17" s="11"/>
    </row>
    <row r="18" spans="1:8" ht="15">
      <c r="A18" s="25"/>
      <c r="B18" s="38" t="s">
        <v>92</v>
      </c>
      <c r="C18" s="53" t="s">
        <v>104</v>
      </c>
      <c r="E18" s="47">
        <v>9.5063</v>
      </c>
      <c r="F18" s="11"/>
      <c r="G18" s="11"/>
      <c r="H18" s="47"/>
    </row>
    <row r="19" spans="1:12" ht="14.25" thickBot="1">
      <c r="A19" s="25"/>
      <c r="B19" s="38"/>
      <c r="E19" s="50">
        <f>SUM(E16:E18)</f>
        <v>437.06889</v>
      </c>
      <c r="H19" s="52"/>
      <c r="I19" s="11"/>
      <c r="J19" s="11"/>
      <c r="K19" s="11"/>
      <c r="L19" s="11"/>
    </row>
    <row r="20" ht="14.25" thickTop="1">
      <c r="A20" s="25"/>
    </row>
    <row r="21" spans="1:2" ht="13.5">
      <c r="A21" s="25">
        <v>5</v>
      </c>
      <c r="B21" s="12" t="s">
        <v>156</v>
      </c>
    </row>
    <row r="22" ht="13.5">
      <c r="A22" s="25"/>
    </row>
    <row r="23" spans="1:2" ht="13.5">
      <c r="A23" s="25">
        <v>6</v>
      </c>
      <c r="B23" s="12" t="s">
        <v>175</v>
      </c>
    </row>
    <row r="24" ht="13.5">
      <c r="A24" s="25"/>
    </row>
    <row r="25" spans="1:2" ht="13.5">
      <c r="A25" s="25">
        <v>7</v>
      </c>
      <c r="B25" s="12" t="s">
        <v>176</v>
      </c>
    </row>
    <row r="26" spans="1:5" ht="15">
      <c r="A26" s="25"/>
      <c r="B26" s="12" t="s">
        <v>5</v>
      </c>
      <c r="D26" s="62"/>
      <c r="E26" s="63" t="s">
        <v>145</v>
      </c>
    </row>
    <row r="27" spans="1:5" ht="13.5">
      <c r="A27" s="25"/>
      <c r="D27" s="55" t="s">
        <v>177</v>
      </c>
      <c r="E27" s="58">
        <f>14080094.55/1000</f>
        <v>14080.094550000002</v>
      </c>
    </row>
    <row r="28" spans="1:5" ht="13.5">
      <c r="A28" s="25"/>
      <c r="D28" s="55" t="s">
        <v>178</v>
      </c>
      <c r="E28" s="58">
        <f>1937545.56/1000</f>
        <v>1937.54556</v>
      </c>
    </row>
    <row r="29" spans="1:5" ht="13.5">
      <c r="A29" s="25"/>
      <c r="D29" s="55" t="s">
        <v>179</v>
      </c>
      <c r="E29" s="58">
        <f>151298.23/1000</f>
        <v>151.29823000000002</v>
      </c>
    </row>
    <row r="30" ht="13.5">
      <c r="A30" s="25"/>
    </row>
    <row r="31" ht="13.5">
      <c r="A31" s="25"/>
    </row>
    <row r="32" ht="13.5">
      <c r="A32" s="25"/>
    </row>
    <row r="33" spans="1:5" ht="15">
      <c r="A33" s="25"/>
      <c r="B33" s="12" t="s">
        <v>7</v>
      </c>
      <c r="D33" s="55"/>
      <c r="E33" s="63" t="s">
        <v>145</v>
      </c>
    </row>
    <row r="34" spans="1:5" ht="13.5">
      <c r="A34" s="25"/>
      <c r="D34" s="55" t="s">
        <v>180</v>
      </c>
      <c r="E34" s="59">
        <f>12293847.22/1000</f>
        <v>12293.847220000001</v>
      </c>
    </row>
    <row r="35" spans="1:5" ht="13.5">
      <c r="A35" s="25"/>
      <c r="D35" s="56" t="s">
        <v>181</v>
      </c>
      <c r="E35" s="60">
        <f>12293847.22/1000</f>
        <v>12293.847220000001</v>
      </c>
    </row>
    <row r="36" spans="1:5" ht="13.5">
      <c r="A36" s="25"/>
      <c r="D36" s="57" t="s">
        <v>182</v>
      </c>
      <c r="E36" s="61"/>
    </row>
    <row r="37" spans="1:5" ht="13.5">
      <c r="A37" s="25"/>
      <c r="D37" s="56" t="s">
        <v>183</v>
      </c>
      <c r="E37" s="60">
        <f>(2000*1.51+3000*0.88+1200*1.63+200*2.56+200*2.11+385*3.16+200*3+200*1.73+200*2.34)*1000/1000</f>
        <v>11180.6</v>
      </c>
    </row>
    <row r="38" spans="1:5" ht="13.5">
      <c r="A38" s="25"/>
      <c r="D38" s="57" t="s">
        <v>184</v>
      </c>
      <c r="E38" s="61"/>
    </row>
    <row r="39" ht="13.5">
      <c r="A39" s="25"/>
    </row>
    <row r="40" spans="1:2" ht="13.5">
      <c r="A40" s="25">
        <v>8</v>
      </c>
      <c r="B40" s="12" t="s">
        <v>157</v>
      </c>
    </row>
    <row r="42" spans="1:2" ht="15">
      <c r="A42" s="25">
        <v>9</v>
      </c>
      <c r="B42" s="24" t="s">
        <v>165</v>
      </c>
    </row>
    <row r="43" ht="13.5">
      <c r="B43" s="12" t="s">
        <v>158</v>
      </c>
    </row>
    <row r="44" ht="13.5">
      <c r="B44" s="12" t="s">
        <v>146</v>
      </c>
    </row>
    <row r="45" ht="13.5">
      <c r="B45" s="12" t="s">
        <v>147</v>
      </c>
    </row>
    <row r="46" ht="7.5" customHeight="1"/>
    <row r="47" ht="13.5">
      <c r="B47" s="12" t="s">
        <v>148</v>
      </c>
    </row>
    <row r="48" ht="13.5">
      <c r="B48" s="12" t="s">
        <v>185</v>
      </c>
    </row>
    <row r="49" ht="13.5">
      <c r="B49" s="12" t="s">
        <v>149</v>
      </c>
    </row>
    <row r="51" spans="1:2" ht="15">
      <c r="A51" s="25">
        <v>10</v>
      </c>
      <c r="B51" s="24" t="s">
        <v>166</v>
      </c>
    </row>
    <row r="52" spans="1:2" ht="13.5">
      <c r="A52" s="25"/>
      <c r="B52" s="12" t="s">
        <v>186</v>
      </c>
    </row>
    <row r="53" ht="13.5">
      <c r="A53" s="25"/>
    </row>
    <row r="54" spans="1:2" ht="13.5">
      <c r="A54" s="25">
        <v>11</v>
      </c>
      <c r="B54" s="12" t="s">
        <v>159</v>
      </c>
    </row>
    <row r="55" spans="1:2" ht="13.5">
      <c r="A55" s="25"/>
      <c r="B55" s="12" t="s">
        <v>129</v>
      </c>
    </row>
    <row r="56" spans="1:2" ht="13.5">
      <c r="A56" s="25"/>
      <c r="B56" s="12" t="s">
        <v>130</v>
      </c>
    </row>
    <row r="57" ht="13.5">
      <c r="A57" s="25"/>
    </row>
    <row r="58" spans="1:2" ht="13.5">
      <c r="A58" s="25">
        <v>12</v>
      </c>
      <c r="B58" s="12" t="s">
        <v>187</v>
      </c>
    </row>
    <row r="59" spans="1:8" ht="15">
      <c r="A59" s="25"/>
      <c r="E59" s="23" t="s">
        <v>135</v>
      </c>
      <c r="F59" s="23"/>
      <c r="G59" s="23"/>
      <c r="H59" s="23"/>
    </row>
    <row r="60" spans="1:8" ht="15">
      <c r="A60" s="25"/>
      <c r="E60" s="23" t="s">
        <v>145</v>
      </c>
      <c r="F60" s="23"/>
      <c r="G60" s="23"/>
      <c r="H60" s="23"/>
    </row>
    <row r="61" spans="1:9" ht="15">
      <c r="A61" s="25"/>
      <c r="B61" s="24" t="s">
        <v>93</v>
      </c>
      <c r="E61" s="26"/>
      <c r="F61" s="26"/>
      <c r="G61" s="26"/>
      <c r="H61" s="26"/>
      <c r="I61" s="27"/>
    </row>
    <row r="62" spans="1:9" ht="13.5">
      <c r="A62" s="25"/>
      <c r="B62" s="12" t="s">
        <v>94</v>
      </c>
      <c r="E62" s="11">
        <v>0</v>
      </c>
      <c r="F62" s="11"/>
      <c r="G62" s="11"/>
      <c r="H62" s="11"/>
      <c r="I62" s="27"/>
    </row>
    <row r="63" spans="1:9" ht="13.5">
      <c r="A63" s="25"/>
      <c r="B63" s="12" t="s">
        <v>95</v>
      </c>
      <c r="E63" s="11">
        <v>0</v>
      </c>
      <c r="F63" s="11"/>
      <c r="G63" s="11"/>
      <c r="H63" s="11"/>
      <c r="I63" s="27"/>
    </row>
    <row r="64" spans="1:9" ht="13.5">
      <c r="A64" s="25"/>
      <c r="B64" s="12" t="s">
        <v>96</v>
      </c>
      <c r="E64" s="11">
        <v>0</v>
      </c>
      <c r="F64" s="11"/>
      <c r="G64" s="11"/>
      <c r="H64" s="11"/>
      <c r="I64" s="27"/>
    </row>
    <row r="65" spans="1:9" ht="13.5">
      <c r="A65" s="25"/>
      <c r="B65" s="12" t="s">
        <v>137</v>
      </c>
      <c r="E65" s="11">
        <v>0</v>
      </c>
      <c r="F65" s="11"/>
      <c r="G65" s="11"/>
      <c r="H65" s="11"/>
      <c r="I65" s="27"/>
    </row>
    <row r="66" spans="1:9" ht="13.5">
      <c r="A66" s="25"/>
      <c r="E66" s="26"/>
      <c r="F66" s="26"/>
      <c r="G66" s="26"/>
      <c r="H66" s="26"/>
      <c r="I66" s="27"/>
    </row>
    <row r="67" spans="1:9" ht="15">
      <c r="A67" s="25"/>
      <c r="B67" s="24" t="s">
        <v>97</v>
      </c>
      <c r="E67" s="26"/>
      <c r="F67" s="26"/>
      <c r="G67" s="26"/>
      <c r="H67" s="26"/>
      <c r="I67" s="27"/>
    </row>
    <row r="68" spans="1:9" ht="13.5">
      <c r="A68" s="25"/>
      <c r="B68" s="12" t="s">
        <v>94</v>
      </c>
      <c r="E68" s="26">
        <f>4352474.51/1000</f>
        <v>4352.47451</v>
      </c>
      <c r="F68" s="26"/>
      <c r="G68" s="11"/>
      <c r="H68" s="11"/>
      <c r="I68" s="27"/>
    </row>
    <row r="69" spans="1:9" ht="13.5">
      <c r="A69" s="25"/>
      <c r="B69" s="12" t="s">
        <v>95</v>
      </c>
      <c r="E69" s="26">
        <f>6926000/1000</f>
        <v>6926</v>
      </c>
      <c r="F69" s="26"/>
      <c r="G69" s="11"/>
      <c r="H69" s="47"/>
      <c r="I69" s="27"/>
    </row>
    <row r="70" spans="1:9" ht="13.5">
      <c r="A70" s="25"/>
      <c r="B70" s="12" t="s">
        <v>96</v>
      </c>
      <c r="E70" s="26">
        <f>6618864/1000</f>
        <v>6618.864</v>
      </c>
      <c r="F70" s="16"/>
      <c r="G70" s="16"/>
      <c r="H70" s="42"/>
      <c r="I70" s="27"/>
    </row>
    <row r="71" spans="1:9" ht="14.25" thickBot="1">
      <c r="A71" s="25"/>
      <c r="E71" s="51">
        <f>SUM(E68:E70)</f>
        <v>17897.33851</v>
      </c>
      <c r="F71" s="42"/>
      <c r="G71" s="16"/>
      <c r="H71" s="42"/>
      <c r="I71" s="27"/>
    </row>
    <row r="72" spans="1:9" ht="14.25" thickTop="1">
      <c r="A72" s="25"/>
      <c r="E72" s="26"/>
      <c r="F72" s="42"/>
      <c r="G72" s="42"/>
      <c r="H72" s="42"/>
      <c r="I72" s="27"/>
    </row>
    <row r="73" spans="1:9" ht="13.5">
      <c r="A73" s="25"/>
      <c r="B73" s="12" t="s">
        <v>98</v>
      </c>
      <c r="E73" s="26">
        <f>11724742.51/1000</f>
        <v>11724.74251</v>
      </c>
      <c r="F73" s="42"/>
      <c r="G73" s="16"/>
      <c r="H73" s="52"/>
      <c r="I73" s="27"/>
    </row>
    <row r="74" spans="1:9" ht="13.5">
      <c r="A74" s="25"/>
      <c r="B74" s="12" t="s">
        <v>99</v>
      </c>
      <c r="E74" s="26">
        <f>6172596/1000</f>
        <v>6172.596</v>
      </c>
      <c r="F74" s="16"/>
      <c r="G74" s="16"/>
      <c r="H74" s="42"/>
      <c r="I74" s="27"/>
    </row>
    <row r="75" spans="1:9" ht="14.25" thickBot="1">
      <c r="A75" s="25"/>
      <c r="E75" s="51">
        <f>SUM(E73:E74)</f>
        <v>17897.33851</v>
      </c>
      <c r="F75" s="42"/>
      <c r="G75" s="16"/>
      <c r="H75" s="42"/>
      <c r="I75" s="27"/>
    </row>
    <row r="76" spans="1:9" ht="14.25" thickTop="1">
      <c r="A76" s="25"/>
      <c r="E76" s="42"/>
      <c r="F76" s="42"/>
      <c r="G76" s="42"/>
      <c r="H76" s="42"/>
      <c r="I76" s="27"/>
    </row>
    <row r="77" spans="1:9" ht="13.5">
      <c r="A77" s="25">
        <v>13</v>
      </c>
      <c r="B77" s="12" t="s">
        <v>161</v>
      </c>
      <c r="E77" s="26"/>
      <c r="F77" s="26"/>
      <c r="G77" s="26"/>
      <c r="H77" s="26"/>
      <c r="I77" s="27"/>
    </row>
    <row r="78" spans="1:9" ht="13.5" hidden="1">
      <c r="A78" s="25"/>
      <c r="B78" s="12" t="s">
        <v>142</v>
      </c>
      <c r="E78" s="26"/>
      <c r="F78" s="26"/>
      <c r="G78" s="26"/>
      <c r="H78" s="26"/>
      <c r="I78" s="27"/>
    </row>
    <row r="79" spans="1:9" ht="15" hidden="1">
      <c r="A79" s="25"/>
      <c r="B79" s="24" t="s">
        <v>138</v>
      </c>
      <c r="E79" s="23" t="s">
        <v>135</v>
      </c>
      <c r="F79" s="23" t="s">
        <v>132</v>
      </c>
      <c r="G79" s="23" t="s">
        <v>133</v>
      </c>
      <c r="H79" s="23" t="s">
        <v>134</v>
      </c>
      <c r="I79" s="27"/>
    </row>
    <row r="80" spans="1:9" ht="13.5" hidden="1">
      <c r="A80" s="25"/>
      <c r="B80" s="12" t="s">
        <v>5</v>
      </c>
      <c r="C80" s="12" t="s">
        <v>100</v>
      </c>
      <c r="E80" s="26">
        <f>SUM(F80:H80)/1000</f>
        <v>42173</v>
      </c>
      <c r="F80" s="26">
        <v>31173000</v>
      </c>
      <c r="G80" s="11">
        <v>0</v>
      </c>
      <c r="H80" s="26">
        <f>6700000+3300000+1000000</f>
        <v>11000000</v>
      </c>
      <c r="I80" s="27"/>
    </row>
    <row r="81" spans="1:9" ht="13.5" hidden="1">
      <c r="A81" s="25"/>
      <c r="C81" s="12" t="s">
        <v>101</v>
      </c>
      <c r="E81" s="26"/>
      <c r="F81" s="26"/>
      <c r="G81" s="26"/>
      <c r="H81" s="26"/>
      <c r="I81" s="27"/>
    </row>
    <row r="82" spans="1:9" ht="13.5" hidden="1">
      <c r="A82" s="25"/>
      <c r="E82" s="26"/>
      <c r="F82" s="26"/>
      <c r="G82" s="26"/>
      <c r="H82" s="26"/>
      <c r="I82" s="27"/>
    </row>
    <row r="83" spans="1:9" ht="13.5" hidden="1">
      <c r="A83" s="25"/>
      <c r="B83" s="12" t="s">
        <v>7</v>
      </c>
      <c r="C83" s="12" t="s">
        <v>139</v>
      </c>
      <c r="E83" s="26"/>
      <c r="F83" s="26"/>
      <c r="G83" s="26"/>
      <c r="H83" s="26"/>
      <c r="I83" s="27"/>
    </row>
    <row r="84" spans="1:9" ht="13.5" hidden="1">
      <c r="A84" s="25"/>
      <c r="C84" s="12" t="s">
        <v>140</v>
      </c>
      <c r="E84" s="26"/>
      <c r="F84" s="26"/>
      <c r="G84" s="26"/>
      <c r="H84" s="26"/>
      <c r="I84" s="27"/>
    </row>
    <row r="85" spans="1:9" ht="13.5">
      <c r="A85" s="25"/>
      <c r="E85" s="26"/>
      <c r="F85" s="26"/>
      <c r="G85" s="26"/>
      <c r="H85" s="26"/>
      <c r="I85" s="27"/>
    </row>
    <row r="86" spans="1:8" ht="13.5">
      <c r="A86" s="25">
        <v>14</v>
      </c>
      <c r="B86" s="12" t="s">
        <v>160</v>
      </c>
      <c r="E86" s="26"/>
      <c r="F86" s="26"/>
      <c r="G86" s="26"/>
      <c r="H86" s="26"/>
    </row>
    <row r="87" spans="1:8" ht="13.5">
      <c r="A87" s="25"/>
      <c r="E87" s="26"/>
      <c r="F87" s="26"/>
      <c r="G87" s="26"/>
      <c r="H87" s="26"/>
    </row>
    <row r="88" spans="1:8" ht="13.5">
      <c r="A88" s="25">
        <v>15</v>
      </c>
      <c r="B88" s="12" t="s">
        <v>162</v>
      </c>
      <c r="E88" s="26"/>
      <c r="F88" s="26"/>
      <c r="G88" s="26"/>
      <c r="H88" s="26"/>
    </row>
    <row r="89" spans="1:8" ht="13.5">
      <c r="A89" s="25"/>
      <c r="E89" s="26"/>
      <c r="F89" s="26"/>
      <c r="G89" s="26"/>
      <c r="H89" s="26"/>
    </row>
    <row r="90" spans="1:8" ht="15">
      <c r="A90" s="25">
        <v>16</v>
      </c>
      <c r="B90" s="24" t="s">
        <v>141</v>
      </c>
      <c r="E90" s="26"/>
      <c r="F90" s="26"/>
      <c r="G90" s="26"/>
      <c r="H90" s="26"/>
    </row>
    <row r="91" spans="1:8" ht="15">
      <c r="A91" s="25"/>
      <c r="E91" s="26"/>
      <c r="F91" s="43" t="s">
        <v>6</v>
      </c>
      <c r="G91" s="43" t="s">
        <v>109</v>
      </c>
      <c r="H91" s="43" t="s">
        <v>107</v>
      </c>
    </row>
    <row r="92" spans="1:8" ht="15">
      <c r="A92" s="25"/>
      <c r="E92" s="26"/>
      <c r="F92" s="43"/>
      <c r="G92" s="43" t="s">
        <v>106</v>
      </c>
      <c r="H92" s="43" t="s">
        <v>108</v>
      </c>
    </row>
    <row r="93" spans="1:8" ht="15">
      <c r="A93" s="25"/>
      <c r="E93" s="26"/>
      <c r="F93" s="43" t="s">
        <v>15</v>
      </c>
      <c r="G93" s="43" t="s">
        <v>15</v>
      </c>
      <c r="H93" s="43" t="s">
        <v>15</v>
      </c>
    </row>
    <row r="94" spans="1:8" ht="15">
      <c r="A94" s="25"/>
      <c r="B94" s="24" t="s">
        <v>105</v>
      </c>
      <c r="E94" s="26"/>
      <c r="F94" s="26"/>
      <c r="G94" s="26"/>
      <c r="H94" s="26"/>
    </row>
    <row r="95" spans="1:8" ht="13.5">
      <c r="A95" s="25"/>
      <c r="B95" s="12" t="s">
        <v>110</v>
      </c>
      <c r="E95" s="26"/>
      <c r="F95" s="26">
        <f>25695336/1000</f>
        <v>25695.336</v>
      </c>
      <c r="G95" s="26">
        <f>1066760/1000</f>
        <v>1066.76</v>
      </c>
      <c r="H95" s="26">
        <f>23252351/1000</f>
        <v>23252.351</v>
      </c>
    </row>
    <row r="96" spans="1:8" ht="13.5">
      <c r="A96" s="25"/>
      <c r="B96" s="12" t="s">
        <v>111</v>
      </c>
      <c r="E96" s="26"/>
      <c r="F96" s="26">
        <f>8997900/1000</f>
        <v>8997.9</v>
      </c>
      <c r="G96" s="26">
        <f>742554/1000</f>
        <v>742.554</v>
      </c>
      <c r="H96" s="26">
        <f>6652236/1000</f>
        <v>6652.236</v>
      </c>
    </row>
    <row r="97" spans="1:8" ht="13.5">
      <c r="A97" s="25"/>
      <c r="B97" s="12" t="s">
        <v>112</v>
      </c>
      <c r="E97" s="26"/>
      <c r="F97" s="44">
        <f>321313/1000</f>
        <v>321.313</v>
      </c>
      <c r="G97" s="44">
        <f>-525886/1000</f>
        <v>-525.886</v>
      </c>
      <c r="H97" s="44">
        <f>44576671/1000</f>
        <v>44576.671</v>
      </c>
    </row>
    <row r="98" spans="1:8" ht="13.5">
      <c r="A98" s="25"/>
      <c r="E98" s="26"/>
      <c r="F98" s="26">
        <f>SUM(F95:F97)</f>
        <v>35014.549</v>
      </c>
      <c r="G98" s="26">
        <f>SUM(G95:G97)</f>
        <v>1283.4279999999999</v>
      </c>
      <c r="H98" s="26">
        <f>SUM(H95:H97)</f>
        <v>74481.258</v>
      </c>
    </row>
    <row r="99" spans="1:8" ht="13.5">
      <c r="A99" s="25"/>
      <c r="B99" s="12" t="s">
        <v>113</v>
      </c>
      <c r="F99" s="26">
        <f>-126000/1000</f>
        <v>-126</v>
      </c>
      <c r="G99" s="11">
        <v>0</v>
      </c>
      <c r="H99" s="26">
        <f>-21463892/1000</f>
        <v>-21463.892</v>
      </c>
    </row>
    <row r="100" spans="1:8" ht="19.5" customHeight="1" thickBot="1">
      <c r="A100" s="25"/>
      <c r="F100" s="39">
        <f>SUM(F98:F99)</f>
        <v>34888.549</v>
      </c>
      <c r="G100" s="40">
        <f>SUM(G98:G99)</f>
        <v>1283.4279999999999</v>
      </c>
      <c r="H100" s="41">
        <f>SUM(H98:H99)</f>
        <v>53017.366</v>
      </c>
    </row>
    <row r="101" spans="1:8" ht="19.5" customHeight="1" thickTop="1">
      <c r="A101" s="25"/>
      <c r="F101" s="42"/>
      <c r="G101" s="42"/>
      <c r="H101" s="42"/>
    </row>
    <row r="102" spans="1:8" ht="13.5" customHeight="1">
      <c r="A102" s="25"/>
      <c r="F102" s="42"/>
      <c r="G102" s="42"/>
      <c r="H102" s="42"/>
    </row>
    <row r="103" spans="1:8" ht="13.5" customHeight="1">
      <c r="A103" s="25"/>
      <c r="F103" s="42"/>
      <c r="G103" s="42"/>
      <c r="H103" s="42"/>
    </row>
    <row r="104" spans="1:2" ht="15">
      <c r="A104" s="25">
        <v>17</v>
      </c>
      <c r="B104" s="24" t="s">
        <v>168</v>
      </c>
    </row>
    <row r="105" spans="1:2" ht="13.5">
      <c r="A105" s="25"/>
      <c r="B105" s="12" t="s">
        <v>193</v>
      </c>
    </row>
    <row r="106" spans="1:2" ht="13.5">
      <c r="A106" s="25"/>
      <c r="B106" s="12" t="s">
        <v>188</v>
      </c>
    </row>
    <row r="107" ht="7.5" customHeight="1">
      <c r="A107" s="25"/>
    </row>
    <row r="108" spans="1:2" ht="13.5">
      <c r="A108" s="25"/>
      <c r="B108" s="12" t="s">
        <v>189</v>
      </c>
    </row>
    <row r="109" ht="13.5">
      <c r="A109" s="25"/>
    </row>
    <row r="110" spans="1:2" ht="15">
      <c r="A110" s="25">
        <v>18</v>
      </c>
      <c r="B110" s="24" t="s">
        <v>167</v>
      </c>
    </row>
    <row r="111" spans="1:2" ht="13.5">
      <c r="A111" s="25"/>
      <c r="B111" s="12" t="s">
        <v>194</v>
      </c>
    </row>
    <row r="112" spans="1:2" ht="13.5">
      <c r="A112" s="25"/>
      <c r="B112" s="12" t="s">
        <v>190</v>
      </c>
    </row>
    <row r="113" spans="1:2" ht="13.5">
      <c r="A113" s="25"/>
      <c r="B113" s="12" t="s">
        <v>191</v>
      </c>
    </row>
    <row r="114" ht="13.5">
      <c r="A114" s="25"/>
    </row>
    <row r="115" spans="1:2" ht="15">
      <c r="A115" s="25">
        <v>19</v>
      </c>
      <c r="B115" s="24" t="s">
        <v>163</v>
      </c>
    </row>
    <row r="116" ht="13.5">
      <c r="B116" s="12" t="s">
        <v>195</v>
      </c>
    </row>
    <row r="117" spans="1:2" ht="13.5">
      <c r="A117" s="25"/>
      <c r="B117" s="12" t="s">
        <v>196</v>
      </c>
    </row>
    <row r="118" spans="1:2" ht="13.5">
      <c r="A118" s="25"/>
      <c r="B118" s="12" t="s">
        <v>192</v>
      </c>
    </row>
    <row r="119" ht="13.5">
      <c r="A119" s="25"/>
    </row>
    <row r="120" spans="1:2" ht="13.5">
      <c r="A120" s="25">
        <v>20</v>
      </c>
      <c r="B120" s="12" t="s">
        <v>114</v>
      </c>
    </row>
    <row r="121" spans="1:3" ht="13.5">
      <c r="A121" s="25"/>
      <c r="B121" s="12" t="s">
        <v>115</v>
      </c>
      <c r="C121" s="12" t="s">
        <v>116</v>
      </c>
    </row>
    <row r="122" spans="1:3" ht="13.5">
      <c r="A122" s="25"/>
      <c r="B122" s="12" t="s">
        <v>7</v>
      </c>
      <c r="C122" s="12" t="s">
        <v>117</v>
      </c>
    </row>
    <row r="123" spans="1:3" ht="13.5">
      <c r="A123" s="25"/>
      <c r="B123" s="12" t="s">
        <v>92</v>
      </c>
      <c r="C123" s="12" t="s">
        <v>164</v>
      </c>
    </row>
    <row r="124" ht="13.5">
      <c r="A124" s="25"/>
    </row>
    <row r="125" spans="1:2" ht="13.5">
      <c r="A125" s="25">
        <v>21</v>
      </c>
      <c r="B125" s="12" t="s">
        <v>118</v>
      </c>
    </row>
    <row r="126" spans="1:3" ht="13.5">
      <c r="A126" s="25"/>
      <c r="B126" s="12" t="s">
        <v>5</v>
      </c>
      <c r="C126" s="12" t="s">
        <v>119</v>
      </c>
    </row>
    <row r="127" spans="1:4" ht="13.5">
      <c r="A127" s="25"/>
      <c r="B127" s="12" t="s">
        <v>7</v>
      </c>
      <c r="C127" s="38" t="s">
        <v>120</v>
      </c>
      <c r="D127" s="12" t="s">
        <v>122</v>
      </c>
    </row>
    <row r="128" spans="1:4" ht="13.5">
      <c r="A128" s="25"/>
      <c r="C128" s="12" t="s">
        <v>121</v>
      </c>
      <c r="D128" s="12" t="s">
        <v>123</v>
      </c>
    </row>
    <row r="129" spans="1:4" ht="13.5">
      <c r="A129" s="25"/>
      <c r="C129" s="12" t="s">
        <v>124</v>
      </c>
      <c r="D129" s="12" t="s">
        <v>125</v>
      </c>
    </row>
    <row r="130" spans="1:3" ht="13.5">
      <c r="A130" s="25"/>
      <c r="B130" s="12" t="s">
        <v>9</v>
      </c>
      <c r="C130" s="12" t="s">
        <v>126</v>
      </c>
    </row>
    <row r="131" spans="1:3" ht="13.5">
      <c r="A131" s="25"/>
      <c r="B131" s="12" t="s">
        <v>25</v>
      </c>
      <c r="C131" s="12" t="s">
        <v>127</v>
      </c>
    </row>
    <row r="132" spans="1:3" ht="13.5">
      <c r="A132" s="25"/>
      <c r="C132" s="12" t="s">
        <v>128</v>
      </c>
    </row>
    <row r="133" spans="1:3" ht="13.5">
      <c r="A133" s="25"/>
      <c r="B133" s="12" t="s">
        <v>92</v>
      </c>
      <c r="C133" s="12" t="s">
        <v>164</v>
      </c>
    </row>
    <row r="134" ht="13.5">
      <c r="A134" s="25"/>
    </row>
    <row r="135" ht="13.5">
      <c r="A135" s="25"/>
    </row>
    <row r="136" ht="13.5">
      <c r="A136" s="25"/>
    </row>
    <row r="137" ht="13.5">
      <c r="A137" s="25"/>
    </row>
    <row r="138" ht="13.5">
      <c r="A138" s="25"/>
    </row>
    <row r="139" ht="13.5">
      <c r="A139" s="25"/>
    </row>
    <row r="140" ht="13.5">
      <c r="A140" s="25"/>
    </row>
    <row r="141" ht="13.5">
      <c r="A141" s="25"/>
    </row>
    <row r="142" ht="13.5">
      <c r="A142" s="25"/>
    </row>
    <row r="143" ht="13.5">
      <c r="A143" s="25"/>
    </row>
    <row r="144" ht="13.5">
      <c r="A144" s="25"/>
    </row>
    <row r="145" ht="13.5">
      <c r="A145" s="25"/>
    </row>
    <row r="146" ht="13.5">
      <c r="A146" s="25"/>
    </row>
    <row r="147" ht="13.5">
      <c r="A147" s="25"/>
    </row>
  </sheetData>
  <printOptions horizontalCentered="1"/>
  <pageMargins left="0.5" right="0.5" top="1" bottom="0.5" header="0.5" footer="0.5"/>
  <pageSetup fitToHeight="3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1"/>
  <sheetViews>
    <sheetView workbookViewId="0" topLeftCell="A13">
      <selection activeCell="D32" sqref="D32"/>
    </sheetView>
  </sheetViews>
  <sheetFormatPr defaultColWidth="9.140625" defaultRowHeight="12.75"/>
  <cols>
    <col min="1" max="2" width="3.421875" style="2" customWidth="1"/>
    <col min="3" max="3" width="36.28125" style="2" customWidth="1"/>
    <col min="4" max="4" width="10.7109375" style="2" customWidth="1"/>
    <col min="5" max="5" width="2.7109375" style="2" customWidth="1"/>
    <col min="6" max="6" width="10.7109375" style="2" customWidth="1"/>
    <col min="7" max="7" width="7.140625" style="2" customWidth="1"/>
    <col min="8" max="8" width="2.7109375" style="2" customWidth="1"/>
    <col min="9" max="16384" width="9.140625" style="2" customWidth="1"/>
  </cols>
  <sheetData>
    <row r="1" spans="1:5" s="13" customFormat="1" ht="13.5">
      <c r="A1" s="10"/>
      <c r="B1" s="10"/>
      <c r="C1" s="11"/>
      <c r="D1" s="12"/>
      <c r="E1" s="12"/>
    </row>
    <row r="2" spans="1:5" s="13" customFormat="1" ht="17.25">
      <c r="A2" s="10"/>
      <c r="B2" s="10"/>
      <c r="C2" s="30" t="s">
        <v>90</v>
      </c>
      <c r="D2" s="15"/>
      <c r="E2" s="14"/>
    </row>
    <row r="3" spans="1:10" s="13" customFormat="1" ht="11.25" customHeight="1">
      <c r="A3" s="10"/>
      <c r="B3" s="10"/>
      <c r="C3" s="16"/>
      <c r="D3" s="10"/>
      <c r="E3" s="10"/>
      <c r="F3" s="17"/>
      <c r="G3" s="17"/>
      <c r="H3" s="17"/>
      <c r="I3" s="17"/>
      <c r="J3" s="17"/>
    </row>
    <row r="4" ht="16.5">
      <c r="A4" s="3" t="s">
        <v>59</v>
      </c>
    </row>
    <row r="5" spans="1:7" ht="7.5" customHeight="1" thickBot="1">
      <c r="A5" s="29"/>
      <c r="B5" s="18"/>
      <c r="C5" s="18"/>
      <c r="D5" s="18"/>
      <c r="E5" s="18"/>
      <c r="F5" s="18"/>
      <c r="G5" s="18"/>
    </row>
    <row r="6" spans="1:4" ht="17.25" thickTop="1">
      <c r="A6" s="3"/>
      <c r="D6" s="5"/>
    </row>
    <row r="7" spans="1:7" ht="16.5">
      <c r="A7" s="3"/>
      <c r="D7" s="33" t="s">
        <v>60</v>
      </c>
      <c r="E7" s="34"/>
      <c r="F7" s="65" t="s">
        <v>60</v>
      </c>
      <c r="G7" s="65"/>
    </row>
    <row r="8" spans="4:8" ht="15">
      <c r="D8" s="33" t="s">
        <v>61</v>
      </c>
      <c r="E8" s="35"/>
      <c r="F8" s="35" t="s">
        <v>16</v>
      </c>
      <c r="G8" s="35"/>
      <c r="H8" s="1"/>
    </row>
    <row r="9" spans="1:8" ht="15">
      <c r="A9" s="4"/>
      <c r="D9" s="33" t="s">
        <v>12</v>
      </c>
      <c r="E9" s="35"/>
      <c r="F9" s="65" t="s">
        <v>62</v>
      </c>
      <c r="G9" s="65"/>
      <c r="H9" s="1"/>
    </row>
    <row r="10" spans="1:8" ht="15">
      <c r="A10" s="4"/>
      <c r="D10" s="33" t="s">
        <v>14</v>
      </c>
      <c r="E10" s="35"/>
      <c r="F10" s="65" t="s">
        <v>63</v>
      </c>
      <c r="G10" s="65"/>
      <c r="H10" s="1"/>
    </row>
    <row r="11" spans="1:8" ht="15">
      <c r="A11" s="4"/>
      <c r="D11" s="6" t="s">
        <v>170</v>
      </c>
      <c r="E11" s="1"/>
      <c r="F11" s="66" t="s">
        <v>143</v>
      </c>
      <c r="G11" s="66"/>
      <c r="H11" s="1"/>
    </row>
    <row r="12" spans="1:7" ht="15">
      <c r="A12" s="4"/>
      <c r="D12" s="5" t="s">
        <v>15</v>
      </c>
      <c r="F12" s="64" t="s">
        <v>15</v>
      </c>
      <c r="G12" s="64"/>
    </row>
    <row r="13" ht="13.5">
      <c r="A13" s="4"/>
    </row>
    <row r="14" spans="1:9" ht="13.5">
      <c r="A14" s="4">
        <v>1</v>
      </c>
      <c r="B14" s="2" t="s">
        <v>64</v>
      </c>
      <c r="D14" s="8">
        <f>(29521462)/1000</f>
        <v>29521.462</v>
      </c>
      <c r="E14" s="8"/>
      <c r="F14" s="31">
        <v>28683</v>
      </c>
      <c r="G14" s="8"/>
      <c r="H14" s="8"/>
      <c r="I14" s="8"/>
    </row>
    <row r="15" spans="1:9" ht="13.5">
      <c r="A15" s="4">
        <v>2</v>
      </c>
      <c r="B15" s="2" t="s">
        <v>65</v>
      </c>
      <c r="D15" s="9">
        <v>0</v>
      </c>
      <c r="E15" s="8"/>
      <c r="F15" s="9">
        <v>0</v>
      </c>
      <c r="G15" s="8"/>
      <c r="H15" s="8"/>
      <c r="I15" s="8"/>
    </row>
    <row r="16" spans="1:9" ht="13.5">
      <c r="A16" s="4">
        <v>3</v>
      </c>
      <c r="B16" s="2" t="s">
        <v>172</v>
      </c>
      <c r="D16" s="31">
        <f>(12293847)/1000</f>
        <v>12293.847</v>
      </c>
      <c r="E16" s="8"/>
      <c r="F16" s="9">
        <v>0</v>
      </c>
      <c r="G16" s="8"/>
      <c r="H16" s="8"/>
      <c r="I16" s="8"/>
    </row>
    <row r="17" spans="1:9" ht="13.5">
      <c r="A17" s="4">
        <v>4</v>
      </c>
      <c r="B17" s="2" t="s">
        <v>66</v>
      </c>
      <c r="D17" s="9">
        <v>0</v>
      </c>
      <c r="E17" s="8"/>
      <c r="F17" s="9">
        <v>0</v>
      </c>
      <c r="G17" s="8"/>
      <c r="H17" s="8"/>
      <c r="I17" s="8"/>
    </row>
    <row r="18" spans="1:9" ht="13.5">
      <c r="A18" s="4"/>
      <c r="D18" s="8"/>
      <c r="E18" s="8"/>
      <c r="F18" s="8"/>
      <c r="G18" s="8"/>
      <c r="H18" s="8"/>
      <c r="I18" s="8"/>
    </row>
    <row r="19" spans="1:9" ht="13.5">
      <c r="A19" s="4">
        <v>5</v>
      </c>
      <c r="B19" s="2" t="s">
        <v>67</v>
      </c>
      <c r="D19" s="8"/>
      <c r="E19" s="8"/>
      <c r="F19" s="8"/>
      <c r="G19" s="8"/>
      <c r="H19" s="8"/>
      <c r="I19" s="8"/>
    </row>
    <row r="20" spans="1:9" ht="15">
      <c r="A20" s="4"/>
      <c r="C20" s="7" t="s">
        <v>151</v>
      </c>
      <c r="D20" s="8">
        <f>6985317/1000</f>
        <v>6985.317</v>
      </c>
      <c r="E20" s="8"/>
      <c r="F20" s="31">
        <v>5447</v>
      </c>
      <c r="G20" s="8"/>
      <c r="H20" s="8"/>
      <c r="I20" s="8"/>
    </row>
    <row r="21" spans="1:9" ht="15">
      <c r="A21" s="4"/>
      <c r="C21" s="7" t="s">
        <v>68</v>
      </c>
      <c r="D21" s="8">
        <f>32421025/1000</f>
        <v>32421.025</v>
      </c>
      <c r="E21" s="8"/>
      <c r="F21" s="31">
        <v>34441</v>
      </c>
      <c r="G21" s="8"/>
      <c r="H21" s="8"/>
      <c r="I21" s="8"/>
    </row>
    <row r="22" spans="1:9" ht="15">
      <c r="A22" s="4"/>
      <c r="C22" s="7" t="s">
        <v>69</v>
      </c>
      <c r="D22" s="31">
        <f>(200000)/1000</f>
        <v>200</v>
      </c>
      <c r="E22" s="8"/>
      <c r="F22" s="31">
        <v>1858</v>
      </c>
      <c r="G22" s="8"/>
      <c r="H22" s="8"/>
      <c r="I22" s="8"/>
    </row>
    <row r="23" spans="1:9" ht="15">
      <c r="A23" s="4"/>
      <c r="C23" s="7" t="s">
        <v>153</v>
      </c>
      <c r="D23" s="8">
        <f>(253573)/1000</f>
        <v>253.573</v>
      </c>
      <c r="E23" s="8"/>
      <c r="F23" s="31">
        <v>423</v>
      </c>
      <c r="G23" s="8"/>
      <c r="H23" s="8"/>
      <c r="I23" s="8"/>
    </row>
    <row r="24" spans="1:9" ht="15">
      <c r="A24" s="4"/>
      <c r="C24" s="7" t="s">
        <v>152</v>
      </c>
      <c r="D24" s="8">
        <f>(6574456+155025)/1000+0.5</f>
        <v>6729.981</v>
      </c>
      <c r="E24" s="8"/>
      <c r="F24" s="31">
        <f>6177</f>
        <v>6177</v>
      </c>
      <c r="G24" s="8"/>
      <c r="H24" s="8"/>
      <c r="I24" s="8"/>
    </row>
    <row r="25" spans="1:9" ht="15">
      <c r="A25" s="4"/>
      <c r="C25" s="7"/>
      <c r="D25" s="8"/>
      <c r="E25" s="8"/>
      <c r="F25" s="49"/>
      <c r="G25" s="8"/>
      <c r="H25" s="8"/>
      <c r="I25" s="8"/>
    </row>
    <row r="26" spans="1:9" ht="13.5">
      <c r="A26" s="4">
        <v>6</v>
      </c>
      <c r="B26" s="2" t="s">
        <v>70</v>
      </c>
      <c r="D26" s="8"/>
      <c r="E26" s="8"/>
      <c r="F26" s="49"/>
      <c r="G26" s="8"/>
      <c r="H26" s="8"/>
      <c r="I26" s="8"/>
    </row>
    <row r="27" spans="1:9" ht="15">
      <c r="A27" s="4"/>
      <c r="C27" s="7" t="s">
        <v>71</v>
      </c>
      <c r="D27" s="8">
        <f>(11278474+446268)/1000</f>
        <v>11724.742</v>
      </c>
      <c r="E27" s="8"/>
      <c r="F27" s="31">
        <f>8429</f>
        <v>8429</v>
      </c>
      <c r="G27" s="8"/>
      <c r="H27" s="8"/>
      <c r="I27" s="8"/>
    </row>
    <row r="28" spans="1:9" ht="15">
      <c r="A28" s="4"/>
      <c r="C28" s="7" t="s">
        <v>72</v>
      </c>
      <c r="D28" s="8">
        <f>6578712/1000</f>
        <v>6578.712</v>
      </c>
      <c r="E28" s="8"/>
      <c r="F28" s="31">
        <v>4046</v>
      </c>
      <c r="G28" s="8"/>
      <c r="H28" s="8"/>
      <c r="I28" s="8"/>
    </row>
    <row r="29" spans="1:9" ht="15">
      <c r="A29" s="4"/>
      <c r="C29" s="7" t="s">
        <v>73</v>
      </c>
      <c r="D29" s="8">
        <f>(7845160+6800+639091)/1000</f>
        <v>8491.051</v>
      </c>
      <c r="E29" s="8"/>
      <c r="F29" s="31">
        <f>3220+714</f>
        <v>3934</v>
      </c>
      <c r="G29" s="8"/>
      <c r="H29" s="8"/>
      <c r="I29" s="8"/>
    </row>
    <row r="30" spans="1:9" ht="15">
      <c r="A30" s="4"/>
      <c r="C30" s="7" t="s">
        <v>74</v>
      </c>
      <c r="D30" s="8">
        <f>613114/1000</f>
        <v>613.114</v>
      </c>
      <c r="E30" s="8"/>
      <c r="F30" s="31">
        <v>683</v>
      </c>
      <c r="G30" s="8"/>
      <c r="H30" s="8"/>
      <c r="I30" s="8"/>
    </row>
    <row r="31" spans="1:9" ht="13.5">
      <c r="A31" s="4"/>
      <c r="D31" s="8"/>
      <c r="E31" s="8"/>
      <c r="F31" s="49"/>
      <c r="G31" s="8"/>
      <c r="H31" s="8"/>
      <c r="I31" s="8"/>
    </row>
    <row r="32" spans="1:9" ht="13.5">
      <c r="A32" s="4">
        <v>7</v>
      </c>
      <c r="B32" s="2" t="s">
        <v>144</v>
      </c>
      <c r="D32" s="8">
        <f>SUM(D20:D24)-SUM(D27:D30)</f>
        <v>19182.277</v>
      </c>
      <c r="E32" s="8"/>
      <c r="F32" s="31">
        <v>31254</v>
      </c>
      <c r="G32" s="8"/>
      <c r="H32" s="8"/>
      <c r="I32" s="8"/>
    </row>
    <row r="33" spans="1:9" ht="13.5">
      <c r="A33" s="4"/>
      <c r="D33" s="49"/>
      <c r="E33" s="8"/>
      <c r="F33" s="49"/>
      <c r="G33" s="8"/>
      <c r="H33" s="8"/>
      <c r="I33" s="8"/>
    </row>
    <row r="34" spans="1:9" ht="13.5">
      <c r="A34" s="4"/>
      <c r="D34" s="8"/>
      <c r="E34" s="8"/>
      <c r="F34" s="49"/>
      <c r="G34" s="8"/>
      <c r="H34" s="8"/>
      <c r="I34" s="8"/>
    </row>
    <row r="35" spans="1:9" ht="15">
      <c r="A35" s="4">
        <v>8</v>
      </c>
      <c r="B35" s="7" t="s">
        <v>75</v>
      </c>
      <c r="D35" s="8"/>
      <c r="E35" s="8"/>
      <c r="F35" s="49"/>
      <c r="G35" s="8"/>
      <c r="H35" s="8"/>
      <c r="I35" s="8"/>
    </row>
    <row r="36" spans="1:9" ht="13.5">
      <c r="A36" s="4"/>
      <c r="B36" s="2" t="s">
        <v>76</v>
      </c>
      <c r="D36" s="8">
        <f>30000000/1000</f>
        <v>30000</v>
      </c>
      <c r="E36" s="8"/>
      <c r="F36" s="31">
        <v>30000</v>
      </c>
      <c r="G36" s="8"/>
      <c r="H36" s="8"/>
      <c r="I36" s="8"/>
    </row>
    <row r="37" spans="1:9" ht="13.5">
      <c r="A37" s="4"/>
      <c r="B37" s="2" t="s">
        <v>77</v>
      </c>
      <c r="D37" s="8"/>
      <c r="E37" s="8"/>
      <c r="F37" s="49"/>
      <c r="G37" s="8"/>
      <c r="H37" s="8"/>
      <c r="I37" s="8"/>
    </row>
    <row r="38" spans="1:9" ht="15">
      <c r="A38" s="4"/>
      <c r="C38" s="7" t="s">
        <v>78</v>
      </c>
      <c r="D38" s="8">
        <f>3838163/1000</f>
        <v>3838.163</v>
      </c>
      <c r="E38" s="8"/>
      <c r="F38" s="31">
        <v>3838</v>
      </c>
      <c r="G38" s="8"/>
      <c r="H38" s="8"/>
      <c r="I38" s="8"/>
    </row>
    <row r="39" spans="1:9" ht="15">
      <c r="A39" s="4"/>
      <c r="C39" s="7" t="s">
        <v>79</v>
      </c>
      <c r="D39" s="9">
        <v>0</v>
      </c>
      <c r="E39" s="8"/>
      <c r="F39" s="31">
        <v>0</v>
      </c>
      <c r="G39" s="8"/>
      <c r="H39" s="8"/>
      <c r="I39" s="8"/>
    </row>
    <row r="40" spans="1:9" ht="15">
      <c r="A40" s="4"/>
      <c r="C40" s="7" t="s">
        <v>80</v>
      </c>
      <c r="D40" s="9">
        <v>0</v>
      </c>
      <c r="E40" s="8"/>
      <c r="F40" s="31">
        <v>0</v>
      </c>
      <c r="G40" s="8"/>
      <c r="H40" s="8"/>
      <c r="I40" s="8"/>
    </row>
    <row r="41" spans="1:9" ht="15">
      <c r="A41" s="4"/>
      <c r="C41" s="7" t="s">
        <v>81</v>
      </c>
      <c r="D41" s="9">
        <v>0</v>
      </c>
      <c r="E41" s="8"/>
      <c r="F41" s="31">
        <v>0</v>
      </c>
      <c r="G41" s="8"/>
      <c r="H41" s="8"/>
      <c r="I41" s="8"/>
    </row>
    <row r="42" spans="1:9" ht="15">
      <c r="A42" s="4"/>
      <c r="C42" s="7" t="s">
        <v>82</v>
      </c>
      <c r="D42" s="8">
        <f>(28243096-9063892)/1000</f>
        <v>19179.204</v>
      </c>
      <c r="E42" s="8"/>
      <c r="F42" s="31">
        <f>21274-3838</f>
        <v>17436</v>
      </c>
      <c r="G42" s="8"/>
      <c r="H42" s="8"/>
      <c r="I42" s="8"/>
    </row>
    <row r="43" spans="1:9" ht="15">
      <c r="A43" s="4"/>
      <c r="C43" s="7" t="s">
        <v>83</v>
      </c>
      <c r="D43" s="9">
        <v>0</v>
      </c>
      <c r="E43" s="8"/>
      <c r="F43" s="31">
        <v>0</v>
      </c>
      <c r="G43" s="8"/>
      <c r="H43" s="8"/>
      <c r="I43" s="8"/>
    </row>
    <row r="44" spans="1:9" ht="13.5">
      <c r="A44" s="4"/>
      <c r="D44" s="8"/>
      <c r="E44" s="8"/>
      <c r="F44" s="49"/>
      <c r="G44" s="8"/>
      <c r="H44" s="8"/>
      <c r="I44" s="8"/>
    </row>
    <row r="45" spans="1:9" ht="13.5">
      <c r="A45" s="4">
        <v>9</v>
      </c>
      <c r="B45" s="2" t="s">
        <v>84</v>
      </c>
      <c r="D45" s="9">
        <v>0</v>
      </c>
      <c r="E45" s="8"/>
      <c r="F45" s="31">
        <v>0</v>
      </c>
      <c r="G45" s="8"/>
      <c r="H45" s="8"/>
      <c r="I45" s="8"/>
    </row>
    <row r="46" spans="1:9" ht="13.5">
      <c r="A46" s="4">
        <v>10</v>
      </c>
      <c r="B46" s="2" t="s">
        <v>85</v>
      </c>
      <c r="D46" s="8">
        <f>(6172596)/1000</f>
        <v>6172.596</v>
      </c>
      <c r="E46" s="8"/>
      <c r="F46" s="31">
        <f>6388</f>
        <v>6388</v>
      </c>
      <c r="G46" s="8"/>
      <c r="H46" s="8"/>
      <c r="I46" s="8"/>
    </row>
    <row r="47" spans="1:9" ht="13.5">
      <c r="A47" s="4">
        <v>11</v>
      </c>
      <c r="B47" s="2" t="s">
        <v>86</v>
      </c>
      <c r="D47" s="8">
        <f>(200742+1606382)/1000</f>
        <v>1807.124</v>
      </c>
      <c r="E47" s="8"/>
      <c r="F47" s="31">
        <f>1606+669</f>
        <v>2275</v>
      </c>
      <c r="G47" s="8"/>
      <c r="H47" s="8"/>
      <c r="I47" s="8"/>
    </row>
    <row r="48" spans="1:9" ht="13.5">
      <c r="A48" s="4"/>
      <c r="D48" s="49"/>
      <c r="E48" s="8"/>
      <c r="F48" s="49"/>
      <c r="G48" s="8"/>
      <c r="H48" s="8"/>
      <c r="I48" s="8"/>
    </row>
    <row r="49" spans="1:9" ht="13.5">
      <c r="A49" s="4">
        <v>12</v>
      </c>
      <c r="B49" s="2" t="s">
        <v>87</v>
      </c>
      <c r="D49" s="32">
        <f>SUM(D36:D43)/D36*100</f>
        <v>176.72455666666667</v>
      </c>
      <c r="E49" s="8"/>
      <c r="F49" s="32">
        <f>SUM(F36:F43)/F36*100</f>
        <v>170.91333333333333</v>
      </c>
      <c r="G49" s="8"/>
      <c r="H49" s="8"/>
      <c r="I49" s="8"/>
    </row>
    <row r="50" spans="1:9" ht="13.5">
      <c r="A50" s="4"/>
      <c r="D50" s="8"/>
      <c r="E50" s="8"/>
      <c r="F50" s="49"/>
      <c r="G50" s="8"/>
      <c r="H50" s="8"/>
      <c r="I50" s="8"/>
    </row>
    <row r="51" spans="1:9" ht="13.5">
      <c r="A51" s="4"/>
      <c r="D51" s="8"/>
      <c r="E51" s="8"/>
      <c r="F51" s="49"/>
      <c r="G51" s="8"/>
      <c r="H51" s="8"/>
      <c r="I51" s="8"/>
    </row>
    <row r="52" spans="1:9" ht="13.5">
      <c r="A52" s="4"/>
      <c r="D52" s="8"/>
      <c r="E52" s="8"/>
      <c r="F52" s="49"/>
      <c r="G52" s="8"/>
      <c r="H52" s="8"/>
      <c r="I52" s="8"/>
    </row>
    <row r="53" spans="1:9" ht="13.5">
      <c r="A53" s="4"/>
      <c r="D53" s="8"/>
      <c r="E53" s="8"/>
      <c r="F53" s="49"/>
      <c r="G53" s="8"/>
      <c r="H53" s="8"/>
      <c r="I53" s="8"/>
    </row>
    <row r="54" spans="1:9" ht="13.5">
      <c r="A54" s="4"/>
      <c r="D54" s="8"/>
      <c r="E54" s="8"/>
      <c r="F54" s="49"/>
      <c r="G54" s="8"/>
      <c r="H54" s="8"/>
      <c r="I54" s="8"/>
    </row>
    <row r="55" spans="1:9" ht="13.5">
      <c r="A55" s="4"/>
      <c r="D55" s="8"/>
      <c r="E55" s="8"/>
      <c r="F55" s="49"/>
      <c r="G55" s="8"/>
      <c r="H55" s="8"/>
      <c r="I55" s="8"/>
    </row>
    <row r="56" spans="1:9" ht="13.5">
      <c r="A56" s="4"/>
      <c r="D56" s="8"/>
      <c r="E56" s="8"/>
      <c r="F56" s="49"/>
      <c r="G56" s="8"/>
      <c r="H56" s="8"/>
      <c r="I56" s="8"/>
    </row>
    <row r="57" spans="1:9" ht="13.5">
      <c r="A57" s="4"/>
      <c r="D57" s="8"/>
      <c r="E57" s="8"/>
      <c r="F57" s="49"/>
      <c r="G57" s="8"/>
      <c r="H57" s="8"/>
      <c r="I57" s="8"/>
    </row>
    <row r="58" spans="1:9" ht="13.5">
      <c r="A58" s="4"/>
      <c r="D58" s="8"/>
      <c r="E58" s="8"/>
      <c r="F58" s="49"/>
      <c r="G58" s="8"/>
      <c r="H58" s="8"/>
      <c r="I58" s="8"/>
    </row>
    <row r="59" spans="1:9" ht="13.5">
      <c r="A59" s="4"/>
      <c r="D59" s="8"/>
      <c r="E59" s="8"/>
      <c r="F59" s="49"/>
      <c r="G59" s="8"/>
      <c r="H59" s="8"/>
      <c r="I59" s="8"/>
    </row>
    <row r="60" spans="1:9" ht="13.5">
      <c r="A60" s="4"/>
      <c r="D60" s="8"/>
      <c r="E60" s="8"/>
      <c r="F60" s="49"/>
      <c r="G60" s="8"/>
      <c r="H60" s="8"/>
      <c r="I60" s="8"/>
    </row>
    <row r="61" spans="1:9" ht="13.5">
      <c r="A61" s="4"/>
      <c r="D61" s="8"/>
      <c r="E61" s="8"/>
      <c r="F61" s="49"/>
      <c r="G61" s="8"/>
      <c r="H61" s="8"/>
      <c r="I61" s="8"/>
    </row>
    <row r="62" spans="1:9" ht="13.5">
      <c r="A62" s="4"/>
      <c r="D62" s="8"/>
      <c r="E62" s="8"/>
      <c r="F62" s="49"/>
      <c r="G62" s="8"/>
      <c r="H62" s="8"/>
      <c r="I62" s="8"/>
    </row>
    <row r="63" spans="1:9" ht="13.5">
      <c r="A63" s="4"/>
      <c r="D63" s="8"/>
      <c r="E63" s="8"/>
      <c r="F63" s="49"/>
      <c r="G63" s="8"/>
      <c r="H63" s="8"/>
      <c r="I63" s="8"/>
    </row>
    <row r="64" spans="1:9" ht="13.5">
      <c r="A64" s="4"/>
      <c r="D64" s="8"/>
      <c r="E64" s="8"/>
      <c r="F64" s="49"/>
      <c r="G64" s="8"/>
      <c r="H64" s="8"/>
      <c r="I64" s="8"/>
    </row>
    <row r="65" spans="1:9" ht="13.5">
      <c r="A65" s="4"/>
      <c r="D65" s="8"/>
      <c r="E65" s="8"/>
      <c r="F65" s="49"/>
      <c r="G65" s="8"/>
      <c r="H65" s="8"/>
      <c r="I65" s="8"/>
    </row>
    <row r="66" spans="1:9" ht="13.5">
      <c r="A66" s="4"/>
      <c r="D66" s="8"/>
      <c r="E66" s="8"/>
      <c r="F66" s="49"/>
      <c r="G66" s="8"/>
      <c r="H66" s="8"/>
      <c r="I66" s="8"/>
    </row>
    <row r="67" spans="1:9" ht="13.5">
      <c r="A67" s="4"/>
      <c r="D67" s="8"/>
      <c r="E67" s="8"/>
      <c r="F67" s="49"/>
      <c r="G67" s="8"/>
      <c r="H67" s="8"/>
      <c r="I67" s="8"/>
    </row>
    <row r="68" spans="1:9" ht="13.5">
      <c r="A68" s="4"/>
      <c r="D68" s="8"/>
      <c r="E68" s="8"/>
      <c r="F68" s="49"/>
      <c r="G68" s="8"/>
      <c r="H68" s="8"/>
      <c r="I68" s="8"/>
    </row>
    <row r="69" spans="1:9" ht="13.5">
      <c r="A69" s="4"/>
      <c r="D69" s="8"/>
      <c r="E69" s="8"/>
      <c r="F69" s="49"/>
      <c r="G69" s="8"/>
      <c r="H69" s="8"/>
      <c r="I69" s="8"/>
    </row>
    <row r="70" spans="1:9" ht="13.5">
      <c r="A70" s="4"/>
      <c r="D70" s="8"/>
      <c r="E70" s="8"/>
      <c r="F70" s="49"/>
      <c r="G70" s="8"/>
      <c r="H70" s="8"/>
      <c r="I70" s="8"/>
    </row>
    <row r="71" spans="1:9" ht="13.5">
      <c r="A71" s="4"/>
      <c r="D71" s="8"/>
      <c r="E71" s="8"/>
      <c r="F71" s="49"/>
      <c r="G71" s="8"/>
      <c r="H71" s="8"/>
      <c r="I71" s="8"/>
    </row>
    <row r="72" spans="1:9" ht="13.5">
      <c r="A72" s="4"/>
      <c r="D72" s="8"/>
      <c r="E72" s="8"/>
      <c r="F72" s="49"/>
      <c r="G72" s="8"/>
      <c r="H72" s="8"/>
      <c r="I72" s="8"/>
    </row>
    <row r="73" spans="1:9" ht="13.5">
      <c r="A73" s="4"/>
      <c r="D73" s="8"/>
      <c r="E73" s="8"/>
      <c r="F73" s="49"/>
      <c r="G73" s="8"/>
      <c r="H73" s="8"/>
      <c r="I73" s="8"/>
    </row>
    <row r="74" spans="1:9" ht="13.5">
      <c r="A74" s="4"/>
      <c r="D74" s="8"/>
      <c r="E74" s="8"/>
      <c r="F74" s="49"/>
      <c r="G74" s="8"/>
      <c r="H74" s="8"/>
      <c r="I74" s="8"/>
    </row>
    <row r="75" spans="1:9" ht="13.5">
      <c r="A75" s="4"/>
      <c r="D75" s="8"/>
      <c r="E75" s="8"/>
      <c r="F75" s="49"/>
      <c r="G75" s="8"/>
      <c r="H75" s="8"/>
      <c r="I75" s="8"/>
    </row>
    <row r="76" spans="1:9" ht="13.5">
      <c r="A76" s="4"/>
      <c r="D76" s="8"/>
      <c r="E76" s="8"/>
      <c r="F76" s="49"/>
      <c r="G76" s="8"/>
      <c r="H76" s="8"/>
      <c r="I76" s="8"/>
    </row>
    <row r="77" spans="1:9" ht="13.5">
      <c r="A77" s="4"/>
      <c r="D77" s="8"/>
      <c r="E77" s="8"/>
      <c r="F77" s="49"/>
      <c r="G77" s="8"/>
      <c r="H77" s="8"/>
      <c r="I77" s="8"/>
    </row>
    <row r="78" spans="1:9" ht="13.5">
      <c r="A78" s="4"/>
      <c r="D78" s="8"/>
      <c r="E78" s="8"/>
      <c r="F78" s="49"/>
      <c r="G78" s="8"/>
      <c r="H78" s="8"/>
      <c r="I78" s="8"/>
    </row>
    <row r="79" spans="1:9" ht="13.5">
      <c r="A79" s="4"/>
      <c r="D79" s="8"/>
      <c r="E79" s="8"/>
      <c r="F79" s="49"/>
      <c r="G79" s="8"/>
      <c r="H79" s="8"/>
      <c r="I79" s="8"/>
    </row>
    <row r="80" spans="1:9" ht="13.5">
      <c r="A80" s="4"/>
      <c r="D80" s="8"/>
      <c r="E80" s="8"/>
      <c r="F80" s="49"/>
      <c r="G80" s="8"/>
      <c r="H80" s="8"/>
      <c r="I80" s="8"/>
    </row>
    <row r="81" spans="1:9" ht="13.5">
      <c r="A81" s="4"/>
      <c r="D81" s="8"/>
      <c r="E81" s="8"/>
      <c r="F81" s="49"/>
      <c r="G81" s="8"/>
      <c r="H81" s="8"/>
      <c r="I81" s="8"/>
    </row>
    <row r="82" spans="1:9" ht="13.5">
      <c r="A82" s="4"/>
      <c r="D82" s="8"/>
      <c r="E82" s="8"/>
      <c r="F82" s="49"/>
      <c r="G82" s="8"/>
      <c r="H82" s="8"/>
      <c r="I82" s="8"/>
    </row>
    <row r="83" spans="1:9" ht="13.5">
      <c r="A83" s="4"/>
      <c r="D83" s="8"/>
      <c r="E83" s="8"/>
      <c r="F83" s="49"/>
      <c r="G83" s="8"/>
      <c r="H83" s="8"/>
      <c r="I83" s="8"/>
    </row>
    <row r="84" spans="1:9" ht="13.5">
      <c r="A84" s="4"/>
      <c r="D84" s="8"/>
      <c r="E84" s="8"/>
      <c r="F84" s="49"/>
      <c r="G84" s="8"/>
      <c r="H84" s="8"/>
      <c r="I84" s="8"/>
    </row>
    <row r="85" spans="1:9" ht="13.5">
      <c r="A85" s="4"/>
      <c r="D85" s="8"/>
      <c r="E85" s="8"/>
      <c r="F85" s="49"/>
      <c r="G85" s="8"/>
      <c r="H85" s="8"/>
      <c r="I85" s="8"/>
    </row>
    <row r="86" spans="1:9" ht="13.5">
      <c r="A86" s="4"/>
      <c r="D86" s="8"/>
      <c r="E86" s="8"/>
      <c r="F86" s="49"/>
      <c r="G86" s="8"/>
      <c r="H86" s="8"/>
      <c r="I86" s="8"/>
    </row>
    <row r="87" spans="1:9" ht="13.5">
      <c r="A87" s="4"/>
      <c r="D87" s="8"/>
      <c r="E87" s="8"/>
      <c r="F87" s="49"/>
      <c r="G87" s="8"/>
      <c r="H87" s="8"/>
      <c r="I87" s="8"/>
    </row>
    <row r="88" spans="1:9" ht="13.5">
      <c r="A88" s="4"/>
      <c r="D88" s="8"/>
      <c r="E88" s="8"/>
      <c r="F88" s="49"/>
      <c r="G88" s="8"/>
      <c r="H88" s="8"/>
      <c r="I88" s="8"/>
    </row>
    <row r="89" spans="1:9" ht="13.5">
      <c r="A89" s="4"/>
      <c r="D89" s="8"/>
      <c r="E89" s="8"/>
      <c r="F89" s="49"/>
      <c r="G89" s="8"/>
      <c r="H89" s="8"/>
      <c r="I89" s="8"/>
    </row>
    <row r="90" spans="1:9" ht="13.5">
      <c r="A90" s="4"/>
      <c r="D90" s="8"/>
      <c r="E90" s="8"/>
      <c r="F90" s="49"/>
      <c r="G90" s="8"/>
      <c r="H90" s="8"/>
      <c r="I90" s="8"/>
    </row>
    <row r="91" spans="1:9" ht="13.5">
      <c r="A91" s="4"/>
      <c r="D91" s="8"/>
      <c r="E91" s="8"/>
      <c r="F91" s="8"/>
      <c r="G91" s="8"/>
      <c r="H91" s="8"/>
      <c r="I91" s="8"/>
    </row>
    <row r="92" spans="1:9" ht="13.5">
      <c r="A92" s="4"/>
      <c r="D92" s="8"/>
      <c r="E92" s="8"/>
      <c r="F92" s="8"/>
      <c r="G92" s="8"/>
      <c r="H92" s="8"/>
      <c r="I92" s="8"/>
    </row>
    <row r="93" spans="1:9" ht="13.5">
      <c r="A93" s="4"/>
      <c r="D93" s="8"/>
      <c r="E93" s="8"/>
      <c r="F93" s="8"/>
      <c r="G93" s="8"/>
      <c r="H93" s="8"/>
      <c r="I93" s="8"/>
    </row>
    <row r="94" spans="1:9" ht="13.5">
      <c r="A94" s="4"/>
      <c r="D94" s="8"/>
      <c r="E94" s="8"/>
      <c r="F94" s="8"/>
      <c r="G94" s="8"/>
      <c r="H94" s="8"/>
      <c r="I94" s="8"/>
    </row>
    <row r="95" spans="1:9" ht="13.5">
      <c r="A95" s="4"/>
      <c r="D95" s="8"/>
      <c r="E95" s="8"/>
      <c r="F95" s="8"/>
      <c r="G95" s="8"/>
      <c r="H95" s="8"/>
      <c r="I95" s="8"/>
    </row>
    <row r="96" spans="1:9" ht="13.5">
      <c r="A96" s="4"/>
      <c r="D96" s="8"/>
      <c r="E96" s="8"/>
      <c r="F96" s="8"/>
      <c r="G96" s="8"/>
      <c r="H96" s="8"/>
      <c r="I96" s="8"/>
    </row>
    <row r="97" spans="1:9" ht="13.5">
      <c r="A97" s="4"/>
      <c r="D97" s="8"/>
      <c r="E97" s="8"/>
      <c r="F97" s="8"/>
      <c r="G97" s="8"/>
      <c r="H97" s="8"/>
      <c r="I97" s="8"/>
    </row>
    <row r="98" spans="1:9" ht="13.5">
      <c r="A98" s="4"/>
      <c r="D98" s="8"/>
      <c r="E98" s="8"/>
      <c r="F98" s="8"/>
      <c r="G98" s="8"/>
      <c r="H98" s="8"/>
      <c r="I98" s="8"/>
    </row>
    <row r="99" spans="1:9" ht="13.5">
      <c r="A99" s="4"/>
      <c r="D99" s="8"/>
      <c r="E99" s="8"/>
      <c r="F99" s="8"/>
      <c r="G99" s="8"/>
      <c r="H99" s="8"/>
      <c r="I99" s="8"/>
    </row>
    <row r="100" spans="1:9" ht="13.5">
      <c r="A100" s="4"/>
      <c r="D100" s="8"/>
      <c r="E100" s="8"/>
      <c r="F100" s="8"/>
      <c r="G100" s="8"/>
      <c r="H100" s="8"/>
      <c r="I100" s="8"/>
    </row>
    <row r="101" spans="1:9" ht="13.5">
      <c r="A101" s="4"/>
      <c r="D101" s="8"/>
      <c r="E101" s="8"/>
      <c r="F101" s="8"/>
      <c r="G101" s="8"/>
      <c r="H101" s="8"/>
      <c r="I101" s="8"/>
    </row>
    <row r="102" spans="1:9" ht="13.5">
      <c r="A102" s="4"/>
      <c r="D102" s="8"/>
      <c r="E102" s="8"/>
      <c r="F102" s="8"/>
      <c r="G102" s="8"/>
      <c r="H102" s="8"/>
      <c r="I102" s="8"/>
    </row>
    <row r="103" spans="1:9" ht="13.5">
      <c r="A103" s="4"/>
      <c r="D103" s="8"/>
      <c r="E103" s="8"/>
      <c r="F103" s="8"/>
      <c r="G103" s="8"/>
      <c r="H103" s="8"/>
      <c r="I103" s="8"/>
    </row>
    <row r="104" spans="1:9" ht="13.5">
      <c r="A104" s="4"/>
      <c r="D104" s="8"/>
      <c r="E104" s="8"/>
      <c r="F104" s="8"/>
      <c r="G104" s="8"/>
      <c r="H104" s="8"/>
      <c r="I104" s="8"/>
    </row>
    <row r="105" spans="1:9" ht="13.5">
      <c r="A105" s="4"/>
      <c r="D105" s="8"/>
      <c r="E105" s="8"/>
      <c r="F105" s="8"/>
      <c r="G105" s="8"/>
      <c r="H105" s="8"/>
      <c r="I105" s="8"/>
    </row>
    <row r="106" spans="1:9" ht="13.5">
      <c r="A106" s="4"/>
      <c r="D106" s="8"/>
      <c r="E106" s="8"/>
      <c r="F106" s="8"/>
      <c r="G106" s="8"/>
      <c r="H106" s="8"/>
      <c r="I106" s="8"/>
    </row>
    <row r="107" spans="4:9" ht="13.5">
      <c r="D107" s="8"/>
      <c r="E107" s="8"/>
      <c r="F107" s="8"/>
      <c r="G107" s="8"/>
      <c r="H107" s="8"/>
      <c r="I107" s="8"/>
    </row>
    <row r="108" spans="4:9" ht="13.5">
      <c r="D108" s="8"/>
      <c r="E108" s="8"/>
      <c r="F108" s="8"/>
      <c r="G108" s="8"/>
      <c r="H108" s="8"/>
      <c r="I108" s="8"/>
    </row>
    <row r="109" spans="4:9" ht="13.5">
      <c r="D109" s="8"/>
      <c r="E109" s="8"/>
      <c r="F109" s="8"/>
      <c r="G109" s="8"/>
      <c r="H109" s="8"/>
      <c r="I109" s="8"/>
    </row>
    <row r="110" spans="4:9" ht="13.5">
      <c r="D110" s="8"/>
      <c r="E110" s="8"/>
      <c r="F110" s="8"/>
      <c r="G110" s="8"/>
      <c r="H110" s="8"/>
      <c r="I110" s="8"/>
    </row>
    <row r="111" spans="4:9" ht="13.5">
      <c r="D111" s="8"/>
      <c r="E111" s="8"/>
      <c r="F111" s="8"/>
      <c r="G111" s="8"/>
      <c r="H111" s="8"/>
      <c r="I111" s="8"/>
    </row>
    <row r="112" spans="4:9" ht="13.5">
      <c r="D112" s="8"/>
      <c r="E112" s="8"/>
      <c r="F112" s="8"/>
      <c r="G112" s="8"/>
      <c r="H112" s="8"/>
      <c r="I112" s="8"/>
    </row>
    <row r="113" spans="4:9" ht="13.5">
      <c r="D113" s="8"/>
      <c r="E113" s="8"/>
      <c r="F113" s="8"/>
      <c r="G113" s="8"/>
      <c r="H113" s="8"/>
      <c r="I113" s="8"/>
    </row>
    <row r="114" spans="4:9" ht="13.5">
      <c r="D114" s="8"/>
      <c r="E114" s="8"/>
      <c r="F114" s="8"/>
      <c r="G114" s="8"/>
      <c r="H114" s="8"/>
      <c r="I114" s="8"/>
    </row>
    <row r="115" spans="4:9" ht="13.5">
      <c r="D115" s="8"/>
      <c r="E115" s="8"/>
      <c r="F115" s="8"/>
      <c r="G115" s="8"/>
      <c r="H115" s="8"/>
      <c r="I115" s="8"/>
    </row>
    <row r="116" spans="4:9" ht="13.5">
      <c r="D116" s="8"/>
      <c r="E116" s="8"/>
      <c r="F116" s="8"/>
      <c r="G116" s="8"/>
      <c r="H116" s="8"/>
      <c r="I116" s="8"/>
    </row>
    <row r="117" spans="4:9" ht="13.5">
      <c r="D117" s="8"/>
      <c r="E117" s="8"/>
      <c r="F117" s="8"/>
      <c r="G117" s="8"/>
      <c r="H117" s="8"/>
      <c r="I117" s="8"/>
    </row>
    <row r="118" spans="4:9" ht="13.5">
      <c r="D118" s="8"/>
      <c r="E118" s="8"/>
      <c r="F118" s="8"/>
      <c r="G118" s="8"/>
      <c r="H118" s="8"/>
      <c r="I118" s="8"/>
    </row>
    <row r="119" spans="4:9" ht="13.5">
      <c r="D119" s="8"/>
      <c r="E119" s="8"/>
      <c r="F119" s="8"/>
      <c r="G119" s="8"/>
      <c r="H119" s="8"/>
      <c r="I119" s="8"/>
    </row>
    <row r="120" spans="4:9" ht="13.5">
      <c r="D120" s="8"/>
      <c r="E120" s="8"/>
      <c r="F120" s="8"/>
      <c r="G120" s="8"/>
      <c r="H120" s="8"/>
      <c r="I120" s="8"/>
    </row>
    <row r="121" spans="4:9" ht="13.5">
      <c r="D121" s="8"/>
      <c r="E121" s="8"/>
      <c r="F121" s="8"/>
      <c r="G121" s="8"/>
      <c r="H121" s="8"/>
      <c r="I121" s="8"/>
    </row>
    <row r="122" spans="4:9" ht="13.5">
      <c r="D122" s="8"/>
      <c r="E122" s="8"/>
      <c r="F122" s="8"/>
      <c r="G122" s="8"/>
      <c r="H122" s="8"/>
      <c r="I122" s="8"/>
    </row>
    <row r="123" spans="4:9" ht="13.5">
      <c r="D123" s="8"/>
      <c r="E123" s="8"/>
      <c r="F123" s="8"/>
      <c r="G123" s="8"/>
      <c r="H123" s="8"/>
      <c r="I123" s="8"/>
    </row>
    <row r="124" spans="4:9" ht="13.5">
      <c r="D124" s="8"/>
      <c r="E124" s="8"/>
      <c r="F124" s="8"/>
      <c r="G124" s="8"/>
      <c r="H124" s="8"/>
      <c r="I124" s="8"/>
    </row>
    <row r="125" spans="4:9" ht="13.5">
      <c r="D125" s="8"/>
      <c r="E125" s="8"/>
      <c r="F125" s="8"/>
      <c r="G125" s="8"/>
      <c r="H125" s="8"/>
      <c r="I125" s="8"/>
    </row>
    <row r="126" spans="4:9" ht="13.5">
      <c r="D126" s="8"/>
      <c r="E126" s="8"/>
      <c r="F126" s="8"/>
      <c r="G126" s="8"/>
      <c r="H126" s="8"/>
      <c r="I126" s="8"/>
    </row>
    <row r="127" spans="4:9" ht="13.5">
      <c r="D127" s="8"/>
      <c r="E127" s="8"/>
      <c r="F127" s="8"/>
      <c r="G127" s="8"/>
      <c r="H127" s="8"/>
      <c r="I127" s="8"/>
    </row>
    <row r="128" spans="4:9" ht="13.5">
      <c r="D128" s="8"/>
      <c r="E128" s="8"/>
      <c r="F128" s="8"/>
      <c r="G128" s="8"/>
      <c r="H128" s="8"/>
      <c r="I128" s="8"/>
    </row>
    <row r="129" spans="4:9" ht="13.5">
      <c r="D129" s="8"/>
      <c r="E129" s="8"/>
      <c r="F129" s="8"/>
      <c r="G129" s="8"/>
      <c r="H129" s="8"/>
      <c r="I129" s="8"/>
    </row>
    <row r="130" spans="4:9" ht="13.5">
      <c r="D130" s="8"/>
      <c r="E130" s="8"/>
      <c r="F130" s="8"/>
      <c r="G130" s="8"/>
      <c r="H130" s="8"/>
      <c r="I130" s="8"/>
    </row>
    <row r="131" spans="4:9" ht="13.5">
      <c r="D131" s="8"/>
      <c r="E131" s="8"/>
      <c r="F131" s="8"/>
      <c r="G131" s="8"/>
      <c r="H131" s="8"/>
      <c r="I131" s="8"/>
    </row>
    <row r="132" spans="4:9" ht="13.5">
      <c r="D132" s="8"/>
      <c r="E132" s="8"/>
      <c r="F132" s="8"/>
      <c r="G132" s="8"/>
      <c r="H132" s="8"/>
      <c r="I132" s="8"/>
    </row>
    <row r="133" spans="4:9" ht="13.5">
      <c r="D133" s="8"/>
      <c r="E133" s="8"/>
      <c r="F133" s="8"/>
      <c r="G133" s="8"/>
      <c r="H133" s="8"/>
      <c r="I133" s="8"/>
    </row>
    <row r="134" spans="4:9" ht="13.5">
      <c r="D134" s="8"/>
      <c r="E134" s="8"/>
      <c r="F134" s="8"/>
      <c r="G134" s="8"/>
      <c r="H134" s="8"/>
      <c r="I134" s="8"/>
    </row>
    <row r="135" spans="4:9" ht="13.5">
      <c r="D135" s="8"/>
      <c r="E135" s="8"/>
      <c r="F135" s="8"/>
      <c r="G135" s="8"/>
      <c r="H135" s="8"/>
      <c r="I135" s="8"/>
    </row>
    <row r="136" spans="4:9" ht="13.5">
      <c r="D136" s="8"/>
      <c r="E136" s="8"/>
      <c r="F136" s="8"/>
      <c r="G136" s="8"/>
      <c r="H136" s="8"/>
      <c r="I136" s="8"/>
    </row>
    <row r="137" spans="4:9" ht="13.5">
      <c r="D137" s="8"/>
      <c r="E137" s="8"/>
      <c r="F137" s="8"/>
      <c r="G137" s="8"/>
      <c r="H137" s="8"/>
      <c r="I137" s="8"/>
    </row>
    <row r="138" spans="4:9" ht="13.5">
      <c r="D138" s="8"/>
      <c r="E138" s="8"/>
      <c r="F138" s="8"/>
      <c r="G138" s="8"/>
      <c r="H138" s="8"/>
      <c r="I138" s="8"/>
    </row>
    <row r="139" spans="4:9" ht="13.5">
      <c r="D139" s="8"/>
      <c r="E139" s="8"/>
      <c r="F139" s="8"/>
      <c r="G139" s="8"/>
      <c r="H139" s="8"/>
      <c r="I139" s="8"/>
    </row>
    <row r="140" spans="4:9" ht="13.5">
      <c r="D140" s="8"/>
      <c r="E140" s="8"/>
      <c r="F140" s="8"/>
      <c r="G140" s="8"/>
      <c r="H140" s="8"/>
      <c r="I140" s="8"/>
    </row>
    <row r="141" spans="4:9" ht="13.5">
      <c r="D141" s="8"/>
      <c r="E141" s="8"/>
      <c r="F141" s="8"/>
      <c r="G141" s="8"/>
      <c r="H141" s="8"/>
      <c r="I141" s="8"/>
    </row>
    <row r="142" spans="4:9" ht="13.5">
      <c r="D142" s="8"/>
      <c r="E142" s="8"/>
      <c r="F142" s="8"/>
      <c r="G142" s="8"/>
      <c r="H142" s="8"/>
      <c r="I142" s="8"/>
    </row>
    <row r="143" spans="4:9" ht="13.5">
      <c r="D143" s="8"/>
      <c r="E143" s="8"/>
      <c r="F143" s="8"/>
      <c r="G143" s="8"/>
      <c r="H143" s="8"/>
      <c r="I143" s="8"/>
    </row>
    <row r="144" spans="4:9" ht="13.5">
      <c r="D144" s="8"/>
      <c r="E144" s="8"/>
      <c r="F144" s="8"/>
      <c r="G144" s="8"/>
      <c r="H144" s="8"/>
      <c r="I144" s="8"/>
    </row>
    <row r="145" spans="4:9" ht="13.5">
      <c r="D145" s="8"/>
      <c r="E145" s="8"/>
      <c r="F145" s="8"/>
      <c r="G145" s="8"/>
      <c r="H145" s="8"/>
      <c r="I145" s="8"/>
    </row>
    <row r="146" spans="4:9" ht="13.5">
      <c r="D146" s="8"/>
      <c r="E146" s="8"/>
      <c r="F146" s="8"/>
      <c r="G146" s="8"/>
      <c r="H146" s="8"/>
      <c r="I146" s="8"/>
    </row>
    <row r="147" spans="4:9" ht="13.5">
      <c r="D147" s="8"/>
      <c r="E147" s="8"/>
      <c r="F147" s="8"/>
      <c r="G147" s="8"/>
      <c r="H147" s="8"/>
      <c r="I147" s="8"/>
    </row>
    <row r="148" spans="4:9" ht="13.5">
      <c r="D148" s="8"/>
      <c r="E148" s="8"/>
      <c r="F148" s="8"/>
      <c r="G148" s="8"/>
      <c r="H148" s="8"/>
      <c r="I148" s="8"/>
    </row>
    <row r="149" spans="4:9" ht="13.5">
      <c r="D149" s="8"/>
      <c r="E149" s="8"/>
      <c r="F149" s="8"/>
      <c r="G149" s="8"/>
      <c r="H149" s="8"/>
      <c r="I149" s="8"/>
    </row>
    <row r="150" spans="4:9" ht="13.5">
      <c r="D150" s="8"/>
      <c r="E150" s="8"/>
      <c r="F150" s="8"/>
      <c r="G150" s="8"/>
      <c r="H150" s="8"/>
      <c r="I150" s="8"/>
    </row>
    <row r="151" spans="4:9" ht="13.5">
      <c r="D151" s="8"/>
      <c r="E151" s="8"/>
      <c r="F151" s="8"/>
      <c r="G151" s="8"/>
      <c r="H151" s="8"/>
      <c r="I151" s="8"/>
    </row>
    <row r="152" spans="4:9" ht="13.5">
      <c r="D152" s="8"/>
      <c r="E152" s="8"/>
      <c r="F152" s="8"/>
      <c r="G152" s="8"/>
      <c r="H152" s="8"/>
      <c r="I152" s="8"/>
    </row>
    <row r="153" spans="4:9" ht="13.5">
      <c r="D153" s="8"/>
      <c r="E153" s="8"/>
      <c r="F153" s="8"/>
      <c r="G153" s="8"/>
      <c r="H153" s="8"/>
      <c r="I153" s="8"/>
    </row>
    <row r="154" spans="4:9" ht="13.5">
      <c r="D154" s="8"/>
      <c r="E154" s="8"/>
      <c r="F154" s="8"/>
      <c r="G154" s="8"/>
      <c r="H154" s="8"/>
      <c r="I154" s="8"/>
    </row>
    <row r="155" spans="4:9" ht="13.5">
      <c r="D155" s="8"/>
      <c r="E155" s="8"/>
      <c r="F155" s="8"/>
      <c r="G155" s="8"/>
      <c r="H155" s="8"/>
      <c r="I155" s="8"/>
    </row>
    <row r="156" spans="4:9" ht="13.5">
      <c r="D156" s="8"/>
      <c r="E156" s="8"/>
      <c r="F156" s="8"/>
      <c r="G156" s="8"/>
      <c r="H156" s="8"/>
      <c r="I156" s="8"/>
    </row>
    <row r="157" spans="4:9" ht="13.5">
      <c r="D157" s="8"/>
      <c r="E157" s="8"/>
      <c r="F157" s="8"/>
      <c r="G157" s="8"/>
      <c r="H157" s="8"/>
      <c r="I157" s="8"/>
    </row>
    <row r="158" spans="4:9" ht="13.5">
      <c r="D158" s="8"/>
      <c r="E158" s="8"/>
      <c r="F158" s="8"/>
      <c r="G158" s="8"/>
      <c r="H158" s="8"/>
      <c r="I158" s="8"/>
    </row>
    <row r="159" spans="4:9" ht="13.5">
      <c r="D159" s="8"/>
      <c r="E159" s="8"/>
      <c r="F159" s="8"/>
      <c r="G159" s="8"/>
      <c r="H159" s="8"/>
      <c r="I159" s="8"/>
    </row>
    <row r="160" spans="4:9" ht="13.5">
      <c r="D160" s="8"/>
      <c r="E160" s="8"/>
      <c r="F160" s="8"/>
      <c r="G160" s="8"/>
      <c r="H160" s="8"/>
      <c r="I160" s="8"/>
    </row>
    <row r="161" spans="4:9" ht="13.5">
      <c r="D161" s="8"/>
      <c r="E161" s="8"/>
      <c r="F161" s="8"/>
      <c r="G161" s="8"/>
      <c r="H161" s="8"/>
      <c r="I161" s="8"/>
    </row>
    <row r="162" spans="4:9" ht="13.5">
      <c r="D162" s="8"/>
      <c r="E162" s="8"/>
      <c r="F162" s="8"/>
      <c r="G162" s="8"/>
      <c r="H162" s="8"/>
      <c r="I162" s="8"/>
    </row>
    <row r="163" spans="4:9" ht="13.5">
      <c r="D163" s="8"/>
      <c r="E163" s="8"/>
      <c r="F163" s="8"/>
      <c r="G163" s="8"/>
      <c r="H163" s="8"/>
      <c r="I163" s="8"/>
    </row>
    <row r="164" spans="4:9" ht="13.5">
      <c r="D164" s="8"/>
      <c r="E164" s="8"/>
      <c r="F164" s="8"/>
      <c r="G164" s="8"/>
      <c r="H164" s="8"/>
      <c r="I164" s="8"/>
    </row>
    <row r="165" spans="4:9" ht="13.5">
      <c r="D165" s="8"/>
      <c r="E165" s="8"/>
      <c r="F165" s="8"/>
      <c r="G165" s="8"/>
      <c r="H165" s="8"/>
      <c r="I165" s="8"/>
    </row>
    <row r="166" spans="4:9" ht="13.5">
      <c r="D166" s="8"/>
      <c r="E166" s="8"/>
      <c r="F166" s="8"/>
      <c r="G166" s="8"/>
      <c r="H166" s="8"/>
      <c r="I166" s="8"/>
    </row>
    <row r="167" spans="4:9" ht="13.5">
      <c r="D167" s="8"/>
      <c r="E167" s="8"/>
      <c r="F167" s="8"/>
      <c r="G167" s="8"/>
      <c r="H167" s="8"/>
      <c r="I167" s="8"/>
    </row>
    <row r="168" spans="4:9" ht="13.5">
      <c r="D168" s="8"/>
      <c r="E168" s="8"/>
      <c r="F168" s="8"/>
      <c r="G168" s="8"/>
      <c r="H168" s="8"/>
      <c r="I168" s="8"/>
    </row>
    <row r="169" spans="4:9" ht="13.5">
      <c r="D169" s="8"/>
      <c r="E169" s="8"/>
      <c r="F169" s="8"/>
      <c r="G169" s="8"/>
      <c r="H169" s="8"/>
      <c r="I169" s="8"/>
    </row>
    <row r="170" spans="4:9" ht="13.5">
      <c r="D170" s="8"/>
      <c r="E170" s="8"/>
      <c r="F170" s="8"/>
      <c r="G170" s="8"/>
      <c r="H170" s="8"/>
      <c r="I170" s="8"/>
    </row>
    <row r="171" spans="4:9" ht="13.5">
      <c r="D171" s="8"/>
      <c r="E171" s="8"/>
      <c r="F171" s="8"/>
      <c r="G171" s="8"/>
      <c r="H171" s="8"/>
      <c r="I171" s="8"/>
    </row>
    <row r="172" spans="4:9" ht="13.5">
      <c r="D172" s="8"/>
      <c r="E172" s="8"/>
      <c r="F172" s="8"/>
      <c r="G172" s="8"/>
      <c r="H172" s="8"/>
      <c r="I172" s="8"/>
    </row>
    <row r="173" spans="4:9" ht="13.5">
      <c r="D173" s="8"/>
      <c r="E173" s="8"/>
      <c r="F173" s="8"/>
      <c r="G173" s="8"/>
      <c r="H173" s="8"/>
      <c r="I173" s="8"/>
    </row>
    <row r="174" spans="4:9" ht="13.5">
      <c r="D174" s="8"/>
      <c r="E174" s="8"/>
      <c r="F174" s="8"/>
      <c r="G174" s="8"/>
      <c r="H174" s="8"/>
      <c r="I174" s="8"/>
    </row>
    <row r="175" spans="4:9" ht="13.5">
      <c r="D175" s="8"/>
      <c r="E175" s="8"/>
      <c r="F175" s="8"/>
      <c r="G175" s="8"/>
      <c r="H175" s="8"/>
      <c r="I175" s="8"/>
    </row>
    <row r="176" spans="4:9" ht="13.5">
      <c r="D176" s="8"/>
      <c r="E176" s="8"/>
      <c r="F176" s="8"/>
      <c r="G176" s="8"/>
      <c r="H176" s="8"/>
      <c r="I176" s="8"/>
    </row>
    <row r="177" spans="4:9" ht="13.5">
      <c r="D177" s="8"/>
      <c r="E177" s="8"/>
      <c r="F177" s="8"/>
      <c r="G177" s="8"/>
      <c r="H177" s="8"/>
      <c r="I177" s="8"/>
    </row>
    <row r="178" spans="4:9" ht="13.5">
      <c r="D178" s="8"/>
      <c r="E178" s="8"/>
      <c r="F178" s="8"/>
      <c r="G178" s="8"/>
      <c r="H178" s="8"/>
      <c r="I178" s="8"/>
    </row>
    <row r="179" spans="4:9" ht="13.5">
      <c r="D179" s="8"/>
      <c r="E179" s="8"/>
      <c r="F179" s="8"/>
      <c r="G179" s="8"/>
      <c r="H179" s="8"/>
      <c r="I179" s="8"/>
    </row>
    <row r="180" spans="4:9" ht="13.5">
      <c r="D180" s="8"/>
      <c r="E180" s="8"/>
      <c r="F180" s="8"/>
      <c r="G180" s="8"/>
      <c r="H180" s="8"/>
      <c r="I180" s="8"/>
    </row>
    <row r="181" spans="4:9" ht="13.5">
      <c r="D181" s="8"/>
      <c r="E181" s="8"/>
      <c r="F181" s="8"/>
      <c r="G181" s="8"/>
      <c r="H181" s="8"/>
      <c r="I181" s="8"/>
    </row>
    <row r="182" spans="4:9" ht="13.5">
      <c r="D182" s="8"/>
      <c r="E182" s="8"/>
      <c r="F182" s="8"/>
      <c r="G182" s="8"/>
      <c r="H182" s="8"/>
      <c r="I182" s="8"/>
    </row>
    <row r="183" spans="4:9" ht="13.5">
      <c r="D183" s="8"/>
      <c r="E183" s="8"/>
      <c r="F183" s="8"/>
      <c r="G183" s="8"/>
      <c r="H183" s="8"/>
      <c r="I183" s="8"/>
    </row>
    <row r="184" spans="4:9" ht="13.5">
      <c r="D184" s="8"/>
      <c r="E184" s="8"/>
      <c r="F184" s="8"/>
      <c r="G184" s="8"/>
      <c r="H184" s="8"/>
      <c r="I184" s="8"/>
    </row>
    <row r="185" spans="4:9" ht="13.5">
      <c r="D185" s="8"/>
      <c r="E185" s="8"/>
      <c r="F185" s="8"/>
      <c r="G185" s="8"/>
      <c r="H185" s="8"/>
      <c r="I185" s="8"/>
    </row>
    <row r="186" spans="4:9" ht="13.5">
      <c r="D186" s="8"/>
      <c r="E186" s="8"/>
      <c r="F186" s="8"/>
      <c r="G186" s="8"/>
      <c r="H186" s="8"/>
      <c r="I186" s="8"/>
    </row>
    <row r="187" spans="4:9" ht="13.5">
      <c r="D187" s="8"/>
      <c r="E187" s="8"/>
      <c r="F187" s="8"/>
      <c r="G187" s="8"/>
      <c r="H187" s="8"/>
      <c r="I187" s="8"/>
    </row>
    <row r="188" spans="4:9" ht="13.5">
      <c r="D188" s="8"/>
      <c r="E188" s="8"/>
      <c r="F188" s="8"/>
      <c r="G188" s="8"/>
      <c r="H188" s="8"/>
      <c r="I188" s="8"/>
    </row>
    <row r="189" spans="4:9" ht="13.5">
      <c r="D189" s="8"/>
      <c r="E189" s="8"/>
      <c r="F189" s="8"/>
      <c r="G189" s="8"/>
      <c r="H189" s="8"/>
      <c r="I189" s="8"/>
    </row>
    <row r="190" spans="4:9" ht="13.5">
      <c r="D190" s="8"/>
      <c r="E190" s="8"/>
      <c r="F190" s="8"/>
      <c r="G190" s="8"/>
      <c r="H190" s="8"/>
      <c r="I190" s="8"/>
    </row>
    <row r="191" spans="4:9" ht="13.5">
      <c r="D191" s="8"/>
      <c r="E191" s="8"/>
      <c r="F191" s="8"/>
      <c r="G191" s="8"/>
      <c r="H191" s="8"/>
      <c r="I191" s="8"/>
    </row>
    <row r="192" spans="4:9" ht="13.5">
      <c r="D192" s="8"/>
      <c r="E192" s="8"/>
      <c r="F192" s="8"/>
      <c r="G192" s="8"/>
      <c r="H192" s="8"/>
      <c r="I192" s="8"/>
    </row>
    <row r="193" spans="4:9" ht="13.5">
      <c r="D193" s="8"/>
      <c r="E193" s="8"/>
      <c r="F193" s="8"/>
      <c r="G193" s="8"/>
      <c r="H193" s="8"/>
      <c r="I193" s="8"/>
    </row>
    <row r="194" spans="4:9" ht="13.5">
      <c r="D194" s="8"/>
      <c r="E194" s="8"/>
      <c r="F194" s="8"/>
      <c r="G194" s="8"/>
      <c r="H194" s="8"/>
      <c r="I194" s="8"/>
    </row>
    <row r="195" spans="4:9" ht="13.5">
      <c r="D195" s="8"/>
      <c r="E195" s="8"/>
      <c r="F195" s="8"/>
      <c r="G195" s="8"/>
      <c r="H195" s="8"/>
      <c r="I195" s="8"/>
    </row>
    <row r="196" spans="4:9" ht="13.5">
      <c r="D196" s="8"/>
      <c r="E196" s="8"/>
      <c r="F196" s="8"/>
      <c r="G196" s="8"/>
      <c r="H196" s="8"/>
      <c r="I196" s="8"/>
    </row>
    <row r="197" spans="4:9" ht="13.5">
      <c r="D197" s="8"/>
      <c r="E197" s="8"/>
      <c r="F197" s="8"/>
      <c r="G197" s="8"/>
      <c r="H197" s="8"/>
      <c r="I197" s="8"/>
    </row>
    <row r="198" spans="4:9" ht="13.5">
      <c r="D198" s="8"/>
      <c r="E198" s="8"/>
      <c r="F198" s="8"/>
      <c r="G198" s="8"/>
      <c r="H198" s="8"/>
      <c r="I198" s="8"/>
    </row>
    <row r="199" spans="4:9" ht="13.5">
      <c r="D199" s="8"/>
      <c r="E199" s="8"/>
      <c r="F199" s="8"/>
      <c r="G199" s="8"/>
      <c r="H199" s="8"/>
      <c r="I199" s="8"/>
    </row>
    <row r="200" spans="4:9" ht="13.5">
      <c r="D200" s="8"/>
      <c r="E200" s="8"/>
      <c r="F200" s="8"/>
      <c r="G200" s="8"/>
      <c r="H200" s="8"/>
      <c r="I200" s="8"/>
    </row>
    <row r="201" spans="4:9" ht="13.5">
      <c r="D201" s="8"/>
      <c r="E201" s="8"/>
      <c r="F201" s="8"/>
      <c r="G201" s="8"/>
      <c r="H201" s="8"/>
      <c r="I201" s="8"/>
    </row>
    <row r="202" spans="4:9" ht="13.5">
      <c r="D202" s="8"/>
      <c r="E202" s="8"/>
      <c r="F202" s="8"/>
      <c r="G202" s="8"/>
      <c r="H202" s="8"/>
      <c r="I202" s="8"/>
    </row>
    <row r="203" spans="4:9" ht="13.5">
      <c r="D203" s="8"/>
      <c r="E203" s="8"/>
      <c r="F203" s="8"/>
      <c r="G203" s="8"/>
      <c r="H203" s="8"/>
      <c r="I203" s="8"/>
    </row>
    <row r="204" spans="4:9" ht="13.5">
      <c r="D204" s="8"/>
      <c r="E204" s="8"/>
      <c r="F204" s="8"/>
      <c r="G204" s="8"/>
      <c r="H204" s="8"/>
      <c r="I204" s="8"/>
    </row>
    <row r="205" spans="4:9" ht="13.5">
      <c r="D205" s="8"/>
      <c r="E205" s="8"/>
      <c r="F205" s="8"/>
      <c r="G205" s="8"/>
      <c r="H205" s="8"/>
      <c r="I205" s="8"/>
    </row>
    <row r="206" spans="4:9" ht="13.5">
      <c r="D206" s="8"/>
      <c r="E206" s="8"/>
      <c r="F206" s="8"/>
      <c r="G206" s="8"/>
      <c r="H206" s="8"/>
      <c r="I206" s="8"/>
    </row>
    <row r="207" spans="4:9" ht="13.5">
      <c r="D207" s="8"/>
      <c r="E207" s="8"/>
      <c r="F207" s="8"/>
      <c r="G207" s="8"/>
      <c r="H207" s="8"/>
      <c r="I207" s="8"/>
    </row>
    <row r="208" spans="4:9" ht="13.5">
      <c r="D208" s="8"/>
      <c r="E208" s="8"/>
      <c r="F208" s="8"/>
      <c r="G208" s="8"/>
      <c r="H208" s="8"/>
      <c r="I208" s="8"/>
    </row>
    <row r="209" spans="4:9" ht="13.5">
      <c r="D209" s="8"/>
      <c r="E209" s="8"/>
      <c r="F209" s="8"/>
      <c r="G209" s="8"/>
      <c r="H209" s="8"/>
      <c r="I209" s="8"/>
    </row>
    <row r="210" spans="4:9" ht="13.5">
      <c r="D210" s="8"/>
      <c r="E210" s="8"/>
      <c r="F210" s="8"/>
      <c r="G210" s="8"/>
      <c r="H210" s="8"/>
      <c r="I210" s="8"/>
    </row>
    <row r="211" spans="4:9" ht="13.5">
      <c r="D211" s="8"/>
      <c r="E211" s="8"/>
      <c r="F211" s="8"/>
      <c r="G211" s="8"/>
      <c r="H211" s="8"/>
      <c r="I211" s="8"/>
    </row>
    <row r="212" spans="4:9" ht="13.5">
      <c r="D212" s="8"/>
      <c r="E212" s="8"/>
      <c r="F212" s="8"/>
      <c r="G212" s="8"/>
      <c r="H212" s="8"/>
      <c r="I212" s="8"/>
    </row>
    <row r="213" spans="4:9" ht="13.5">
      <c r="D213" s="8"/>
      <c r="E213" s="8"/>
      <c r="F213" s="8"/>
      <c r="G213" s="8"/>
      <c r="H213" s="8"/>
      <c r="I213" s="8"/>
    </row>
    <row r="214" spans="4:9" ht="13.5">
      <c r="D214" s="8"/>
      <c r="E214" s="8"/>
      <c r="F214" s="8"/>
      <c r="G214" s="8"/>
      <c r="H214" s="8"/>
      <c r="I214" s="8"/>
    </row>
    <row r="215" spans="4:9" ht="13.5">
      <c r="D215" s="8"/>
      <c r="E215" s="8"/>
      <c r="F215" s="8"/>
      <c r="G215" s="8"/>
      <c r="H215" s="8"/>
      <c r="I215" s="8"/>
    </row>
    <row r="216" spans="4:9" ht="13.5">
      <c r="D216" s="8"/>
      <c r="E216" s="8"/>
      <c r="F216" s="8"/>
      <c r="G216" s="8"/>
      <c r="H216" s="8"/>
      <c r="I216" s="8"/>
    </row>
    <row r="217" spans="4:9" ht="13.5">
      <c r="D217" s="8"/>
      <c r="E217" s="8"/>
      <c r="F217" s="8"/>
      <c r="G217" s="8"/>
      <c r="H217" s="8"/>
      <c r="I217" s="8"/>
    </row>
    <row r="218" spans="4:9" ht="13.5">
      <c r="D218" s="8"/>
      <c r="E218" s="8"/>
      <c r="F218" s="8"/>
      <c r="G218" s="8"/>
      <c r="H218" s="8"/>
      <c r="I218" s="8"/>
    </row>
    <row r="219" spans="4:9" ht="13.5">
      <c r="D219" s="8"/>
      <c r="E219" s="8"/>
      <c r="F219" s="8"/>
      <c r="G219" s="8"/>
      <c r="H219" s="8"/>
      <c r="I219" s="8"/>
    </row>
    <row r="220" spans="4:9" ht="13.5">
      <c r="D220" s="8"/>
      <c r="E220" s="8"/>
      <c r="F220" s="8"/>
      <c r="G220" s="8"/>
      <c r="H220" s="8"/>
      <c r="I220" s="8"/>
    </row>
    <row r="221" spans="4:9" ht="13.5">
      <c r="D221" s="8"/>
      <c r="E221" s="8"/>
      <c r="F221" s="8"/>
      <c r="G221" s="8"/>
      <c r="H221" s="8"/>
      <c r="I221" s="8"/>
    </row>
    <row r="222" spans="4:9" ht="13.5">
      <c r="D222" s="8"/>
      <c r="E222" s="8"/>
      <c r="F222" s="8"/>
      <c r="G222" s="8"/>
      <c r="H222" s="8"/>
      <c r="I222" s="8"/>
    </row>
    <row r="223" spans="4:9" ht="13.5">
      <c r="D223" s="8"/>
      <c r="E223" s="8"/>
      <c r="F223" s="8"/>
      <c r="G223" s="8"/>
      <c r="H223" s="8"/>
      <c r="I223" s="8"/>
    </row>
    <row r="224" spans="4:9" ht="13.5">
      <c r="D224" s="8"/>
      <c r="E224" s="8"/>
      <c r="F224" s="8"/>
      <c r="G224" s="8"/>
      <c r="H224" s="8"/>
      <c r="I224" s="8"/>
    </row>
    <row r="225" spans="4:9" ht="13.5">
      <c r="D225" s="8"/>
      <c r="E225" s="8"/>
      <c r="F225" s="8"/>
      <c r="G225" s="8"/>
      <c r="H225" s="8"/>
      <c r="I225" s="8"/>
    </row>
    <row r="226" spans="4:9" ht="13.5">
      <c r="D226" s="8"/>
      <c r="E226" s="8"/>
      <c r="F226" s="8"/>
      <c r="G226" s="8"/>
      <c r="H226" s="8"/>
      <c r="I226" s="8"/>
    </row>
    <row r="227" spans="4:9" ht="13.5">
      <c r="D227" s="8"/>
      <c r="E227" s="8"/>
      <c r="F227" s="8"/>
      <c r="G227" s="8"/>
      <c r="H227" s="8"/>
      <c r="I227" s="8"/>
    </row>
    <row r="228" spans="4:9" ht="13.5">
      <c r="D228" s="8"/>
      <c r="E228" s="8"/>
      <c r="F228" s="8"/>
      <c r="G228" s="8"/>
      <c r="H228" s="8"/>
      <c r="I228" s="8"/>
    </row>
    <row r="229" spans="4:9" ht="13.5">
      <c r="D229" s="8"/>
      <c r="E229" s="8"/>
      <c r="F229" s="8"/>
      <c r="G229" s="8"/>
      <c r="H229" s="8"/>
      <c r="I229" s="8"/>
    </row>
    <row r="230" spans="4:9" ht="13.5">
      <c r="D230" s="8"/>
      <c r="E230" s="8"/>
      <c r="F230" s="8"/>
      <c r="G230" s="8"/>
      <c r="H230" s="8"/>
      <c r="I230" s="8"/>
    </row>
    <row r="231" spans="4:9" ht="13.5">
      <c r="D231" s="8"/>
      <c r="E231" s="8"/>
      <c r="F231" s="8"/>
      <c r="G231" s="8"/>
      <c r="H231" s="8"/>
      <c r="I231" s="8"/>
    </row>
    <row r="232" spans="4:9" ht="13.5">
      <c r="D232" s="8"/>
      <c r="E232" s="8"/>
      <c r="F232" s="8"/>
      <c r="G232" s="8"/>
      <c r="H232" s="8"/>
      <c r="I232" s="8"/>
    </row>
    <row r="233" spans="4:9" ht="13.5">
      <c r="D233" s="8"/>
      <c r="E233" s="8"/>
      <c r="F233" s="8"/>
      <c r="G233" s="8"/>
      <c r="H233" s="8"/>
      <c r="I233" s="8"/>
    </row>
    <row r="234" spans="4:9" ht="13.5">
      <c r="D234" s="8"/>
      <c r="E234" s="8"/>
      <c r="F234" s="8"/>
      <c r="G234" s="8"/>
      <c r="H234" s="8"/>
      <c r="I234" s="8"/>
    </row>
    <row r="235" spans="4:9" ht="13.5">
      <c r="D235" s="8"/>
      <c r="E235" s="8"/>
      <c r="F235" s="8"/>
      <c r="G235" s="8"/>
      <c r="H235" s="8"/>
      <c r="I235" s="8"/>
    </row>
    <row r="236" spans="4:9" ht="13.5">
      <c r="D236" s="8"/>
      <c r="E236" s="8"/>
      <c r="F236" s="8"/>
      <c r="G236" s="8"/>
      <c r="H236" s="8"/>
      <c r="I236" s="8"/>
    </row>
    <row r="237" spans="4:9" ht="13.5">
      <c r="D237" s="8"/>
      <c r="E237" s="8"/>
      <c r="F237" s="8"/>
      <c r="G237" s="8"/>
      <c r="H237" s="8"/>
      <c r="I237" s="8"/>
    </row>
    <row r="238" spans="4:9" ht="13.5">
      <c r="D238" s="8"/>
      <c r="E238" s="8"/>
      <c r="F238" s="8"/>
      <c r="G238" s="8"/>
      <c r="H238" s="8"/>
      <c r="I238" s="8"/>
    </row>
    <row r="239" spans="4:9" ht="13.5">
      <c r="D239" s="8"/>
      <c r="E239" s="8"/>
      <c r="F239" s="8"/>
      <c r="G239" s="8"/>
      <c r="H239" s="8"/>
      <c r="I239" s="8"/>
    </row>
    <row r="240" spans="4:9" ht="13.5">
      <c r="D240" s="8"/>
      <c r="E240" s="8"/>
      <c r="F240" s="8"/>
      <c r="G240" s="8"/>
      <c r="H240" s="8"/>
      <c r="I240" s="8"/>
    </row>
    <row r="241" spans="4:9" ht="13.5">
      <c r="D241" s="8"/>
      <c r="E241" s="8"/>
      <c r="F241" s="8"/>
      <c r="G241" s="8"/>
      <c r="H241" s="8"/>
      <c r="I241" s="8"/>
    </row>
    <row r="242" spans="4:9" ht="13.5">
      <c r="D242" s="8"/>
      <c r="E242" s="8"/>
      <c r="F242" s="8"/>
      <c r="G242" s="8"/>
      <c r="H242" s="8"/>
      <c r="I242" s="8"/>
    </row>
    <row r="243" spans="4:9" ht="13.5">
      <c r="D243" s="8"/>
      <c r="E243" s="8"/>
      <c r="F243" s="8"/>
      <c r="G243" s="8"/>
      <c r="H243" s="8"/>
      <c r="I243" s="8"/>
    </row>
    <row r="244" spans="4:9" ht="13.5">
      <c r="D244" s="8"/>
      <c r="E244" s="8"/>
      <c r="F244" s="8"/>
      <c r="G244" s="8"/>
      <c r="H244" s="8"/>
      <c r="I244" s="8"/>
    </row>
    <row r="245" spans="4:9" ht="13.5">
      <c r="D245" s="8"/>
      <c r="E245" s="8"/>
      <c r="F245" s="8"/>
      <c r="G245" s="8"/>
      <c r="H245" s="8"/>
      <c r="I245" s="8"/>
    </row>
    <row r="246" spans="4:9" ht="13.5">
      <c r="D246" s="8"/>
      <c r="E246" s="8"/>
      <c r="F246" s="8"/>
      <c r="G246" s="8"/>
      <c r="H246" s="8"/>
      <c r="I246" s="8"/>
    </row>
    <row r="247" spans="4:9" ht="13.5">
      <c r="D247" s="8"/>
      <c r="E247" s="8"/>
      <c r="F247" s="8"/>
      <c r="G247" s="8"/>
      <c r="H247" s="8"/>
      <c r="I247" s="8"/>
    </row>
    <row r="248" spans="4:9" ht="13.5">
      <c r="D248" s="8"/>
      <c r="E248" s="8"/>
      <c r="F248" s="8"/>
      <c r="G248" s="8"/>
      <c r="H248" s="8"/>
      <c r="I248" s="8"/>
    </row>
    <row r="249" spans="4:9" ht="13.5">
      <c r="D249" s="8"/>
      <c r="E249" s="8"/>
      <c r="F249" s="8"/>
      <c r="G249" s="8"/>
      <c r="H249" s="8"/>
      <c r="I249" s="8"/>
    </row>
    <row r="250" spans="4:9" ht="13.5">
      <c r="D250" s="8"/>
      <c r="E250" s="8"/>
      <c r="F250" s="8"/>
      <c r="G250" s="8"/>
      <c r="H250" s="8"/>
      <c r="I250" s="8"/>
    </row>
    <row r="251" spans="4:9" ht="13.5">
      <c r="D251" s="8"/>
      <c r="E251" s="8"/>
      <c r="F251" s="8"/>
      <c r="G251" s="8"/>
      <c r="H251" s="8"/>
      <c r="I251" s="8"/>
    </row>
    <row r="252" spans="4:9" ht="13.5">
      <c r="D252" s="8"/>
      <c r="E252" s="8"/>
      <c r="F252" s="8"/>
      <c r="G252" s="8"/>
      <c r="H252" s="8"/>
      <c r="I252" s="8"/>
    </row>
    <row r="253" spans="4:9" ht="13.5">
      <c r="D253" s="8"/>
      <c r="E253" s="8"/>
      <c r="F253" s="8"/>
      <c r="G253" s="8"/>
      <c r="H253" s="8"/>
      <c r="I253" s="8"/>
    </row>
    <row r="254" spans="4:9" ht="13.5">
      <c r="D254" s="8"/>
      <c r="E254" s="8"/>
      <c r="F254" s="8"/>
      <c r="G254" s="8"/>
      <c r="H254" s="8"/>
      <c r="I254" s="8"/>
    </row>
    <row r="255" spans="4:9" ht="13.5">
      <c r="D255" s="8"/>
      <c r="E255" s="8"/>
      <c r="F255" s="8"/>
      <c r="G255" s="8"/>
      <c r="H255" s="8"/>
      <c r="I255" s="8"/>
    </row>
    <row r="256" spans="4:9" ht="13.5">
      <c r="D256" s="8"/>
      <c r="E256" s="8"/>
      <c r="F256" s="8"/>
      <c r="G256" s="8"/>
      <c r="H256" s="8"/>
      <c r="I256" s="8"/>
    </row>
    <row r="257" spans="4:9" ht="13.5">
      <c r="D257" s="8"/>
      <c r="E257" s="8"/>
      <c r="F257" s="8"/>
      <c r="G257" s="8"/>
      <c r="H257" s="8"/>
      <c r="I257" s="8"/>
    </row>
    <row r="258" spans="4:9" ht="13.5">
      <c r="D258" s="8"/>
      <c r="E258" s="8"/>
      <c r="F258" s="8"/>
      <c r="G258" s="8"/>
      <c r="H258" s="8"/>
      <c r="I258" s="8"/>
    </row>
    <row r="259" spans="4:9" ht="13.5">
      <c r="D259" s="8"/>
      <c r="E259" s="8"/>
      <c r="F259" s="8"/>
      <c r="G259" s="8"/>
      <c r="H259" s="8"/>
      <c r="I259" s="8"/>
    </row>
    <row r="260" spans="4:9" ht="13.5">
      <c r="D260" s="8"/>
      <c r="E260" s="8"/>
      <c r="F260" s="8"/>
      <c r="G260" s="8"/>
      <c r="H260" s="8"/>
      <c r="I260" s="8"/>
    </row>
    <row r="261" spans="4:9" ht="13.5">
      <c r="D261" s="8"/>
      <c r="E261" s="8"/>
      <c r="F261" s="8"/>
      <c r="G261" s="8"/>
      <c r="H261" s="8"/>
      <c r="I261" s="8"/>
    </row>
    <row r="262" spans="4:9" ht="13.5">
      <c r="D262" s="8"/>
      <c r="E262" s="8"/>
      <c r="F262" s="8"/>
      <c r="G262" s="8"/>
      <c r="H262" s="8"/>
      <c r="I262" s="8"/>
    </row>
    <row r="263" spans="4:9" ht="13.5">
      <c r="D263" s="8"/>
      <c r="E263" s="8"/>
      <c r="F263" s="8"/>
      <c r="G263" s="8"/>
      <c r="H263" s="8"/>
      <c r="I263" s="8"/>
    </row>
    <row r="264" spans="4:9" ht="13.5">
      <c r="D264" s="8"/>
      <c r="E264" s="8"/>
      <c r="F264" s="8"/>
      <c r="G264" s="8"/>
      <c r="H264" s="8"/>
      <c r="I264" s="8"/>
    </row>
    <row r="265" spans="4:9" ht="13.5">
      <c r="D265" s="8"/>
      <c r="E265" s="8"/>
      <c r="F265" s="8"/>
      <c r="G265" s="8"/>
      <c r="H265" s="8"/>
      <c r="I265" s="8"/>
    </row>
    <row r="266" spans="4:9" ht="13.5">
      <c r="D266" s="8"/>
      <c r="E266" s="8"/>
      <c r="F266" s="8"/>
      <c r="G266" s="8"/>
      <c r="H266" s="8"/>
      <c r="I266" s="8"/>
    </row>
    <row r="267" spans="4:9" ht="13.5">
      <c r="D267" s="8"/>
      <c r="E267" s="8"/>
      <c r="F267" s="8"/>
      <c r="G267" s="8"/>
      <c r="H267" s="8"/>
      <c r="I267" s="8"/>
    </row>
    <row r="268" spans="4:9" ht="13.5">
      <c r="D268" s="8"/>
      <c r="E268" s="8"/>
      <c r="F268" s="8"/>
      <c r="G268" s="8"/>
      <c r="H268" s="8"/>
      <c r="I268" s="8"/>
    </row>
    <row r="269" spans="4:9" ht="13.5">
      <c r="D269" s="8"/>
      <c r="E269" s="8"/>
      <c r="F269" s="8"/>
      <c r="G269" s="8"/>
      <c r="H269" s="8"/>
      <c r="I269" s="8"/>
    </row>
    <row r="270" spans="4:9" ht="13.5">
      <c r="D270" s="8"/>
      <c r="E270" s="8"/>
      <c r="F270" s="8"/>
      <c r="G270" s="8"/>
      <c r="H270" s="8"/>
      <c r="I270" s="8"/>
    </row>
    <row r="271" spans="4:9" ht="13.5">
      <c r="D271" s="8"/>
      <c r="E271" s="8"/>
      <c r="F271" s="8"/>
      <c r="G271" s="8"/>
      <c r="H271" s="8"/>
      <c r="I271" s="8"/>
    </row>
  </sheetData>
  <mergeCells count="5">
    <mergeCell ref="F12:G12"/>
    <mergeCell ref="F7:G7"/>
    <mergeCell ref="F9:G9"/>
    <mergeCell ref="F10:G10"/>
    <mergeCell ref="F11:G11"/>
  </mergeCells>
  <printOptions horizontalCentered="1"/>
  <pageMargins left="0.5" right="0.5" top="0.8" bottom="0.5" header="0.5" footer="0.5"/>
  <pageSetup fitToHeight="1" fitToWidth="1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5"/>
  <sheetViews>
    <sheetView workbookViewId="0" topLeftCell="A11">
      <pane ySplit="1725" topLeftCell="BM20" activePane="bottomLeft" state="split"/>
      <selection pane="topLeft" activeCell="G11" sqref="G1:G16384"/>
      <selection pane="bottomLeft" activeCell="M32" sqref="M32"/>
    </sheetView>
  </sheetViews>
  <sheetFormatPr defaultColWidth="9.140625" defaultRowHeight="12.75"/>
  <cols>
    <col min="1" max="2" width="3.421875" style="12" customWidth="1"/>
    <col min="3" max="3" width="3.8515625" style="12" customWidth="1"/>
    <col min="4" max="4" width="34.140625" style="12" customWidth="1"/>
    <col min="5" max="6" width="10.7109375" style="12" hidden="1" customWidth="1"/>
    <col min="7" max="7" width="2.7109375" style="12" hidden="1" customWidth="1"/>
    <col min="8" max="8" width="10.7109375" style="12" customWidth="1"/>
    <col min="9" max="9" width="2.7109375" style="12" customWidth="1"/>
    <col min="10" max="10" width="10.7109375" style="12" customWidth="1"/>
    <col min="11" max="11" width="5.7109375" style="12" customWidth="1"/>
    <col min="12" max="12" width="2.7109375" style="12" customWidth="1"/>
    <col min="13" max="13" width="10.7109375" style="12" customWidth="1"/>
    <col min="14" max="14" width="2.7109375" style="12" customWidth="1"/>
    <col min="15" max="15" width="10.7109375" style="12" customWidth="1"/>
    <col min="16" max="16" width="7.140625" style="12" customWidth="1"/>
    <col min="17" max="16384" width="9.140625" style="12" customWidth="1"/>
  </cols>
  <sheetData>
    <row r="1" spans="1:8" s="13" customFormat="1" ht="13.5">
      <c r="A1" s="10"/>
      <c r="B1" s="10"/>
      <c r="C1" s="11"/>
      <c r="D1" s="12"/>
      <c r="E1" s="12"/>
      <c r="F1" s="12"/>
      <c r="G1" s="12"/>
      <c r="H1" s="12"/>
    </row>
    <row r="2" spans="1:8" s="13" customFormat="1" ht="17.25">
      <c r="A2" s="10"/>
      <c r="B2" s="10"/>
      <c r="C2" s="14"/>
      <c r="D2" s="30" t="s">
        <v>89</v>
      </c>
      <c r="E2" s="30"/>
      <c r="F2" s="30"/>
      <c r="G2" s="30"/>
      <c r="H2" s="14"/>
    </row>
    <row r="3" spans="1:13" s="13" customFormat="1" ht="11.25" customHeight="1">
      <c r="A3" s="10"/>
      <c r="B3" s="10"/>
      <c r="C3" s="16"/>
      <c r="D3" s="10"/>
      <c r="E3" s="10"/>
      <c r="F3" s="10"/>
      <c r="G3" s="10"/>
      <c r="H3" s="10"/>
      <c r="I3" s="17"/>
      <c r="J3" s="17"/>
      <c r="K3" s="17"/>
      <c r="L3" s="17"/>
      <c r="M3" s="17"/>
    </row>
    <row r="4" ht="16.5">
      <c r="A4" s="19" t="s">
        <v>0</v>
      </c>
    </row>
    <row r="5" ht="13.5">
      <c r="A5" s="12" t="s">
        <v>169</v>
      </c>
    </row>
    <row r="6" ht="13.5">
      <c r="A6" s="12" t="s">
        <v>1</v>
      </c>
    </row>
    <row r="7" spans="1:32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16.5">
      <c r="A8" s="20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16" ht="7.5" customHeight="1" thickBo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ht="14.25" thickTop="1"/>
    <row r="11" spans="8:16" ht="15">
      <c r="H11" s="67" t="s">
        <v>3</v>
      </c>
      <c r="I11" s="67"/>
      <c r="J11" s="67"/>
      <c r="K11" s="67"/>
      <c r="M11" s="67" t="s">
        <v>4</v>
      </c>
      <c r="N11" s="67"/>
      <c r="O11" s="67"/>
      <c r="P11" s="67"/>
    </row>
    <row r="12" spans="5:16" ht="15" customHeight="1">
      <c r="E12" s="23" t="s">
        <v>12</v>
      </c>
      <c r="F12" s="23" t="s">
        <v>12</v>
      </c>
      <c r="H12" s="23" t="s">
        <v>12</v>
      </c>
      <c r="I12" s="24"/>
      <c r="J12" s="28" t="s">
        <v>16</v>
      </c>
      <c r="K12" s="23"/>
      <c r="L12" s="24"/>
      <c r="M12" s="23" t="s">
        <v>12</v>
      </c>
      <c r="N12" s="24"/>
      <c r="O12" s="24" t="s">
        <v>16</v>
      </c>
      <c r="P12" s="24"/>
    </row>
    <row r="13" spans="1:16" ht="15">
      <c r="A13" s="25"/>
      <c r="E13" s="23" t="s">
        <v>13</v>
      </c>
      <c r="F13" s="23" t="s">
        <v>13</v>
      </c>
      <c r="H13" s="23" t="s">
        <v>13</v>
      </c>
      <c r="I13" s="24"/>
      <c r="J13" s="28" t="s">
        <v>17</v>
      </c>
      <c r="K13" s="23"/>
      <c r="L13" s="24"/>
      <c r="M13" s="23" t="s">
        <v>13</v>
      </c>
      <c r="N13" s="24"/>
      <c r="O13" s="24" t="s">
        <v>17</v>
      </c>
      <c r="P13" s="24"/>
    </row>
    <row r="14" spans="1:16" ht="15">
      <c r="A14" s="25"/>
      <c r="E14" s="23" t="s">
        <v>14</v>
      </c>
      <c r="F14" s="23" t="s">
        <v>14</v>
      </c>
      <c r="H14" s="23" t="s">
        <v>14</v>
      </c>
      <c r="I14" s="24"/>
      <c r="J14" s="68" t="s">
        <v>14</v>
      </c>
      <c r="K14" s="68"/>
      <c r="L14" s="24"/>
      <c r="M14" s="23" t="s">
        <v>18</v>
      </c>
      <c r="N14" s="24"/>
      <c r="O14" s="68" t="s">
        <v>19</v>
      </c>
      <c r="P14" s="68"/>
    </row>
    <row r="15" spans="1:16" ht="15">
      <c r="A15" s="25"/>
      <c r="E15" s="22" t="s">
        <v>173</v>
      </c>
      <c r="F15" s="22" t="s">
        <v>174</v>
      </c>
      <c r="H15" s="54" t="s">
        <v>170</v>
      </c>
      <c r="I15" s="24"/>
      <c r="J15" s="67" t="s">
        <v>171</v>
      </c>
      <c r="K15" s="67"/>
      <c r="L15" s="24"/>
      <c r="M15" s="54" t="s">
        <v>170</v>
      </c>
      <c r="N15" s="24"/>
      <c r="O15" s="67" t="s">
        <v>171</v>
      </c>
      <c r="P15" s="67"/>
    </row>
    <row r="16" spans="1:16" ht="15">
      <c r="A16" s="25"/>
      <c r="E16" s="23" t="s">
        <v>15</v>
      </c>
      <c r="F16" s="23" t="s">
        <v>15</v>
      </c>
      <c r="H16" s="23" t="s">
        <v>15</v>
      </c>
      <c r="J16" s="68" t="s">
        <v>15</v>
      </c>
      <c r="K16" s="68"/>
      <c r="M16" s="23" t="s">
        <v>15</v>
      </c>
      <c r="O16" s="68" t="s">
        <v>15</v>
      </c>
      <c r="P16" s="68"/>
    </row>
    <row r="17" ht="9.75" customHeight="1">
      <c r="A17" s="25"/>
    </row>
    <row r="18" spans="1:15" ht="13.5">
      <c r="A18" s="25">
        <v>1</v>
      </c>
      <c r="B18" s="12" t="s">
        <v>5</v>
      </c>
      <c r="C18" s="12" t="s">
        <v>6</v>
      </c>
      <c r="E18" s="26">
        <f>8799713/1000</f>
        <v>8799.713</v>
      </c>
      <c r="F18" s="26">
        <f>(22521783-8799713)/1000</f>
        <v>13722.07</v>
      </c>
      <c r="H18" s="26">
        <f>M18-22522</f>
        <v>12366.548999999999</v>
      </c>
      <c r="I18" s="26"/>
      <c r="J18" s="11">
        <v>0</v>
      </c>
      <c r="K18" s="26"/>
      <c r="L18" s="26"/>
      <c r="M18" s="26">
        <f>34888549/1000</f>
        <v>34888.549</v>
      </c>
      <c r="N18" s="26"/>
      <c r="O18" s="11">
        <v>0</v>
      </c>
    </row>
    <row r="19" spans="1:15" ht="13.5">
      <c r="A19" s="25"/>
      <c r="E19" s="26"/>
      <c r="F19" s="26"/>
      <c r="H19" s="26"/>
      <c r="I19" s="26"/>
      <c r="J19" s="11"/>
      <c r="K19" s="26"/>
      <c r="L19" s="26"/>
      <c r="M19" s="26"/>
      <c r="N19" s="26"/>
      <c r="O19" s="11"/>
    </row>
    <row r="20" spans="1:15" ht="13.5">
      <c r="A20" s="25"/>
      <c r="B20" s="12" t="s">
        <v>7</v>
      </c>
      <c r="C20" s="12" t="s">
        <v>8</v>
      </c>
      <c r="E20" s="11">
        <v>0</v>
      </c>
      <c r="F20" s="11">
        <v>0</v>
      </c>
      <c r="H20" s="47">
        <f>M20-0</f>
        <v>151.29823000000002</v>
      </c>
      <c r="I20" s="26"/>
      <c r="J20" s="11">
        <v>0</v>
      </c>
      <c r="K20" s="26"/>
      <c r="L20" s="26"/>
      <c r="M20" s="47">
        <f>151298.23/1000</f>
        <v>151.29823000000002</v>
      </c>
      <c r="N20" s="26"/>
      <c r="O20" s="11">
        <v>0</v>
      </c>
    </row>
    <row r="21" spans="1:15" ht="13.5">
      <c r="A21" s="25"/>
      <c r="E21" s="26"/>
      <c r="F21" s="26"/>
      <c r="H21" s="26"/>
      <c r="I21" s="26"/>
      <c r="J21" s="11"/>
      <c r="K21" s="26"/>
      <c r="L21" s="26"/>
      <c r="M21" s="26"/>
      <c r="N21" s="26"/>
      <c r="O21" s="11"/>
    </row>
    <row r="22" spans="1:15" ht="13.5">
      <c r="A22" s="25"/>
      <c r="B22" s="12" t="s">
        <v>9</v>
      </c>
      <c r="C22" s="12" t="s">
        <v>10</v>
      </c>
      <c r="E22" s="26">
        <f>(108617/1000)-E20</f>
        <v>108.617</v>
      </c>
      <c r="F22" s="26">
        <f>(303352-90037)/1000-F20</f>
        <v>213.315</v>
      </c>
      <c r="H22" s="26">
        <f>M22-303</f>
        <v>22.593000000000018</v>
      </c>
      <c r="I22" s="26"/>
      <c r="J22" s="11">
        <v>0</v>
      </c>
      <c r="K22" s="26"/>
      <c r="L22" s="26"/>
      <c r="M22" s="26">
        <f>(476891-151298)/1000</f>
        <v>325.593</v>
      </c>
      <c r="N22" s="26"/>
      <c r="O22" s="11">
        <v>0</v>
      </c>
    </row>
    <row r="23" spans="1:15" ht="13.5">
      <c r="A23" s="25"/>
      <c r="E23" s="26"/>
      <c r="F23" s="26"/>
      <c r="H23" s="26"/>
      <c r="I23" s="26"/>
      <c r="J23" s="11"/>
      <c r="K23" s="26"/>
      <c r="L23" s="26"/>
      <c r="M23" s="26"/>
      <c r="N23" s="26"/>
      <c r="O23" s="11"/>
    </row>
    <row r="24" spans="1:15" ht="13.5">
      <c r="A24" s="25"/>
      <c r="E24" s="26"/>
      <c r="F24" s="26"/>
      <c r="H24" s="26"/>
      <c r="I24" s="26"/>
      <c r="J24" s="11"/>
      <c r="K24" s="26"/>
      <c r="L24" s="26"/>
      <c r="M24" s="26"/>
      <c r="N24" s="26"/>
      <c r="O24" s="11"/>
    </row>
    <row r="25" spans="1:15" ht="13.5">
      <c r="A25" s="25">
        <v>2</v>
      </c>
      <c r="B25" s="12" t="s">
        <v>5</v>
      </c>
      <c r="C25" s="12" t="s">
        <v>11</v>
      </c>
      <c r="E25" s="26">
        <f>E36+E32+E30</f>
        <v>717.5544500000001</v>
      </c>
      <c r="F25" s="26">
        <f>F36+F32+F30</f>
        <v>1687.90406</v>
      </c>
      <c r="H25" s="26">
        <f>H36+H32+H30</f>
        <v>1412.3907199999996</v>
      </c>
      <c r="I25" s="26"/>
      <c r="J25" s="11">
        <f>J36+J32+J30</f>
        <v>0</v>
      </c>
      <c r="K25" s="26"/>
      <c r="L25" s="26"/>
      <c r="M25" s="26">
        <f>M36+M32+M30</f>
        <v>3818.3907199999994</v>
      </c>
      <c r="N25" s="26"/>
      <c r="O25" s="11">
        <v>0</v>
      </c>
    </row>
    <row r="26" spans="1:15" ht="13.5">
      <c r="A26" s="25"/>
      <c r="C26" s="12" t="s">
        <v>20</v>
      </c>
      <c r="E26" s="26"/>
      <c r="F26" s="26"/>
      <c r="H26" s="26"/>
      <c r="I26" s="26"/>
      <c r="J26" s="11"/>
      <c r="K26" s="26"/>
      <c r="L26" s="26"/>
      <c r="M26" s="26"/>
      <c r="N26" s="26"/>
      <c r="O26" s="11"/>
    </row>
    <row r="27" spans="1:15" ht="13.5">
      <c r="A27" s="25"/>
      <c r="C27" s="12" t="s">
        <v>21</v>
      </c>
      <c r="E27" s="26"/>
      <c r="F27" s="26"/>
      <c r="H27" s="26"/>
      <c r="I27" s="26"/>
      <c r="J27" s="11"/>
      <c r="K27" s="26"/>
      <c r="L27" s="26"/>
      <c r="M27" s="26"/>
      <c r="N27" s="26"/>
      <c r="O27" s="11"/>
    </row>
    <row r="28" spans="1:15" ht="13.5">
      <c r="A28" s="25"/>
      <c r="C28" s="12" t="s">
        <v>22</v>
      </c>
      <c r="E28" s="26"/>
      <c r="F28" s="26"/>
      <c r="H28" s="26"/>
      <c r="I28" s="26"/>
      <c r="J28" s="11"/>
      <c r="K28" s="26"/>
      <c r="L28" s="26"/>
      <c r="M28" s="26"/>
      <c r="N28" s="26"/>
      <c r="O28" s="11"/>
    </row>
    <row r="29" spans="1:15" ht="13.5">
      <c r="A29" s="25"/>
      <c r="E29" s="26"/>
      <c r="F29" s="26"/>
      <c r="H29" s="26"/>
      <c r="I29" s="26"/>
      <c r="J29" s="11"/>
      <c r="K29" s="26"/>
      <c r="L29" s="26"/>
      <c r="M29" s="26"/>
      <c r="N29" s="26"/>
      <c r="O29" s="11"/>
    </row>
    <row r="30" spans="1:15" ht="13.5">
      <c r="A30" s="25"/>
      <c r="B30" s="12" t="s">
        <v>7</v>
      </c>
      <c r="C30" s="12" t="s">
        <v>23</v>
      </c>
      <c r="E30" s="26">
        <f>230995/1000</f>
        <v>230.995</v>
      </c>
      <c r="F30" s="26">
        <f>(312770-230995)/1000</f>
        <v>81.775</v>
      </c>
      <c r="H30" s="26">
        <f>M30-313</f>
        <v>324.78243999999995</v>
      </c>
      <c r="I30" s="26"/>
      <c r="J30" s="11">
        <v>0</v>
      </c>
      <c r="K30" s="26"/>
      <c r="L30" s="26"/>
      <c r="M30" s="26">
        <f>(624387+13395.44)/1000</f>
        <v>637.78244</v>
      </c>
      <c r="N30" s="26"/>
      <c r="O30" s="11">
        <v>0</v>
      </c>
    </row>
    <row r="31" spans="1:15" ht="13.5">
      <c r="A31" s="25"/>
      <c r="E31" s="26"/>
      <c r="F31" s="26"/>
      <c r="H31" s="26"/>
      <c r="I31" s="26"/>
      <c r="J31" s="11"/>
      <c r="K31" s="26"/>
      <c r="L31" s="26"/>
      <c r="M31" s="26"/>
      <c r="N31" s="26"/>
      <c r="O31" s="11"/>
    </row>
    <row r="32" spans="1:15" ht="13.5">
      <c r="A32" s="25"/>
      <c r="B32" s="12" t="s">
        <v>9</v>
      </c>
      <c r="C32" s="12" t="s">
        <v>24</v>
      </c>
      <c r="E32" s="26">
        <f>(453457+75504.82+8252.07+58085.68+74.49+18249.34+9286.05)/1000</f>
        <v>622.9094500000001</v>
      </c>
      <c r="F32" s="26">
        <f>1192.52951-(453457+75504.82+8252.07+58085.68+74.49+18249.34+9286.05)/1000</f>
        <v>569.62006</v>
      </c>
      <c r="H32" s="26">
        <f>M32-1193</f>
        <v>704.1802799999996</v>
      </c>
      <c r="I32" s="26"/>
      <c r="J32" s="11">
        <v>0</v>
      </c>
      <c r="K32" s="26"/>
      <c r="L32" s="26"/>
      <c r="M32" s="26">
        <f>(1327927+238414.88+36449.41+194794.39+372.45+54748.01+44474.14)/1000</f>
        <v>1897.1802799999996</v>
      </c>
      <c r="N32" s="26"/>
      <c r="O32" s="11">
        <v>0</v>
      </c>
    </row>
    <row r="33" spans="1:15" ht="13.5">
      <c r="A33" s="25"/>
      <c r="E33" s="26"/>
      <c r="F33" s="26"/>
      <c r="H33" s="26"/>
      <c r="I33" s="26"/>
      <c r="J33" s="11"/>
      <c r="K33" s="26"/>
      <c r="L33" s="26"/>
      <c r="M33" s="26"/>
      <c r="N33" s="26"/>
      <c r="O33" s="11"/>
    </row>
    <row r="34" spans="1:15" ht="13.5">
      <c r="A34" s="25"/>
      <c r="B34" s="12" t="s">
        <v>25</v>
      </c>
      <c r="C34" s="12" t="s">
        <v>26</v>
      </c>
      <c r="E34" s="11">
        <v>0</v>
      </c>
      <c r="F34" s="11">
        <v>0</v>
      </c>
      <c r="H34" s="11">
        <v>0</v>
      </c>
      <c r="I34" s="26"/>
      <c r="J34" s="11">
        <v>0</v>
      </c>
      <c r="K34" s="26"/>
      <c r="L34" s="26"/>
      <c r="M34" s="11">
        <f>H34</f>
        <v>0</v>
      </c>
      <c r="N34" s="26"/>
      <c r="O34" s="11">
        <v>0</v>
      </c>
    </row>
    <row r="35" spans="1:15" ht="13.5">
      <c r="A35" s="25"/>
      <c r="E35" s="26"/>
      <c r="F35" s="26"/>
      <c r="H35" s="26"/>
      <c r="I35" s="26"/>
      <c r="J35" s="11"/>
      <c r="K35" s="26"/>
      <c r="L35" s="26"/>
      <c r="M35" s="26"/>
      <c r="N35" s="26"/>
      <c r="O35" s="11"/>
    </row>
    <row r="36" spans="1:15" ht="13.5">
      <c r="A36" s="25"/>
      <c r="B36" s="12" t="s">
        <v>27</v>
      </c>
      <c r="C36" s="12" t="s">
        <v>28</v>
      </c>
      <c r="E36" s="26">
        <f>(-136350/1000)</f>
        <v>-136.35</v>
      </c>
      <c r="F36" s="26">
        <f>(900159+136350)/1000</f>
        <v>1036.509</v>
      </c>
      <c r="H36" s="26">
        <f>M36-900</f>
        <v>383.4280000000001</v>
      </c>
      <c r="I36" s="26"/>
      <c r="J36" s="11">
        <v>0</v>
      </c>
      <c r="K36" s="26"/>
      <c r="L36" s="26"/>
      <c r="M36" s="26">
        <f>1283428/1000</f>
        <v>1283.428</v>
      </c>
      <c r="N36" s="26"/>
      <c r="O36" s="11">
        <v>0</v>
      </c>
    </row>
    <row r="37" spans="1:15" ht="13.5">
      <c r="A37" s="25"/>
      <c r="C37" s="12" t="s">
        <v>20</v>
      </c>
      <c r="E37" s="26"/>
      <c r="F37" s="26"/>
      <c r="H37" s="26"/>
      <c r="I37" s="26"/>
      <c r="J37" s="11"/>
      <c r="K37" s="26"/>
      <c r="L37" s="26"/>
      <c r="M37" s="26"/>
      <c r="N37" s="26"/>
      <c r="O37" s="11"/>
    </row>
    <row r="38" spans="1:15" ht="13.5">
      <c r="A38" s="25"/>
      <c r="C38" s="12" t="s">
        <v>29</v>
      </c>
      <c r="E38" s="26"/>
      <c r="F38" s="26"/>
      <c r="H38" s="26"/>
      <c r="I38" s="26"/>
      <c r="J38" s="11"/>
      <c r="K38" s="26"/>
      <c r="L38" s="26"/>
      <c r="M38" s="26"/>
      <c r="N38" s="26"/>
      <c r="O38" s="11"/>
    </row>
    <row r="39" spans="1:15" ht="13.5">
      <c r="A39" s="25"/>
      <c r="C39" s="12" t="s">
        <v>30</v>
      </c>
      <c r="E39" s="26"/>
      <c r="F39" s="26"/>
      <c r="H39" s="26"/>
      <c r="I39" s="26"/>
      <c r="J39" s="11"/>
      <c r="K39" s="26"/>
      <c r="L39" s="26"/>
      <c r="M39" s="26"/>
      <c r="N39" s="26"/>
      <c r="O39" s="11"/>
    </row>
    <row r="40" spans="1:15" ht="13.5">
      <c r="A40" s="25"/>
      <c r="C40" s="12" t="s">
        <v>31</v>
      </c>
      <c r="E40" s="26"/>
      <c r="F40" s="26"/>
      <c r="H40" s="26"/>
      <c r="I40" s="26"/>
      <c r="J40" s="11"/>
      <c r="K40" s="26"/>
      <c r="L40" s="26"/>
      <c r="M40" s="26"/>
      <c r="N40" s="26"/>
      <c r="O40" s="11"/>
    </row>
    <row r="41" spans="1:15" ht="13.5">
      <c r="A41" s="25"/>
      <c r="E41" s="26"/>
      <c r="F41" s="26"/>
      <c r="H41" s="26"/>
      <c r="I41" s="26"/>
      <c r="J41" s="11"/>
      <c r="K41" s="26"/>
      <c r="L41" s="26"/>
      <c r="M41" s="26"/>
      <c r="N41" s="26"/>
      <c r="O41" s="11"/>
    </row>
    <row r="42" spans="1:15" ht="13.5">
      <c r="A42" s="25"/>
      <c r="B42" s="12" t="s">
        <v>32</v>
      </c>
      <c r="C42" s="12" t="s">
        <v>33</v>
      </c>
      <c r="E42" s="11">
        <v>0</v>
      </c>
      <c r="F42" s="11">
        <v>0</v>
      </c>
      <c r="H42" s="11">
        <v>0</v>
      </c>
      <c r="I42" s="26"/>
      <c r="J42" s="11">
        <v>0</v>
      </c>
      <c r="K42" s="26"/>
      <c r="L42" s="26"/>
      <c r="M42" s="11">
        <f>H42</f>
        <v>0</v>
      </c>
      <c r="N42" s="26"/>
      <c r="O42" s="11">
        <v>0</v>
      </c>
    </row>
    <row r="43" spans="1:15" ht="13.5">
      <c r="A43" s="25"/>
      <c r="E43" s="26"/>
      <c r="F43" s="26"/>
      <c r="H43" s="26"/>
      <c r="I43" s="26"/>
      <c r="J43" s="11"/>
      <c r="K43" s="26"/>
      <c r="L43" s="26"/>
      <c r="M43" s="26"/>
      <c r="N43" s="26"/>
      <c r="O43" s="11"/>
    </row>
    <row r="44" spans="1:15" ht="13.5">
      <c r="A44" s="25"/>
      <c r="B44" s="12" t="s">
        <v>34</v>
      </c>
      <c r="C44" s="12" t="s">
        <v>36</v>
      </c>
      <c r="E44" s="26">
        <f>SUM(E36:E42)</f>
        <v>-136.35</v>
      </c>
      <c r="F44" s="26">
        <f>SUM(F36:F42)</f>
        <v>1036.509</v>
      </c>
      <c r="H44" s="26">
        <f>SUM(H36:H42)</f>
        <v>383.4280000000001</v>
      </c>
      <c r="I44" s="26"/>
      <c r="J44" s="11">
        <f>SUM(J36:J42)</f>
        <v>0</v>
      </c>
      <c r="K44" s="26"/>
      <c r="L44" s="26"/>
      <c r="M44" s="26">
        <f>SUM(M36:M42)</f>
        <v>1283.428</v>
      </c>
      <c r="N44" s="26"/>
      <c r="O44" s="11">
        <f>SUM(O36:O42)</f>
        <v>0</v>
      </c>
    </row>
    <row r="45" spans="1:15" ht="13.5">
      <c r="A45" s="25"/>
      <c r="C45" s="12" t="s">
        <v>37</v>
      </c>
      <c r="E45" s="26"/>
      <c r="F45" s="26"/>
      <c r="H45" s="26"/>
      <c r="I45" s="26"/>
      <c r="J45" s="11"/>
      <c r="K45" s="26"/>
      <c r="L45" s="26"/>
      <c r="M45" s="26"/>
      <c r="N45" s="26"/>
      <c r="O45" s="11"/>
    </row>
    <row r="46" spans="1:15" ht="13.5">
      <c r="A46" s="25"/>
      <c r="E46" s="26"/>
      <c r="F46" s="26"/>
      <c r="H46" s="26"/>
      <c r="I46" s="26"/>
      <c r="J46" s="11"/>
      <c r="K46" s="26"/>
      <c r="L46" s="26"/>
      <c r="M46" s="26"/>
      <c r="N46" s="26"/>
      <c r="O46" s="11"/>
    </row>
    <row r="47" spans="1:15" ht="13.5">
      <c r="A47" s="25"/>
      <c r="B47" s="12" t="s">
        <v>38</v>
      </c>
      <c r="C47" s="12" t="s">
        <v>39</v>
      </c>
      <c r="E47" s="26">
        <f>-53287/1000</f>
        <v>-53.287</v>
      </c>
      <c r="F47" s="26">
        <f>-(300721-53287)/1000</f>
        <v>-247.434</v>
      </c>
      <c r="H47" s="26">
        <f>M47+301</f>
        <v>-136.06900000000002</v>
      </c>
      <c r="I47" s="26"/>
      <c r="J47" s="11">
        <v>0</v>
      </c>
      <c r="K47" s="26"/>
      <c r="L47" s="26"/>
      <c r="M47" s="26">
        <f>-437069/1000</f>
        <v>-437.069</v>
      </c>
      <c r="N47" s="26"/>
      <c r="O47" s="11">
        <v>0</v>
      </c>
    </row>
    <row r="48" spans="1:15" ht="13.5">
      <c r="A48" s="25"/>
      <c r="E48" s="26"/>
      <c r="F48" s="26"/>
      <c r="H48" s="26"/>
      <c r="I48" s="26"/>
      <c r="J48" s="11"/>
      <c r="K48" s="26"/>
      <c r="L48" s="26"/>
      <c r="M48" s="26"/>
      <c r="N48" s="26"/>
      <c r="O48" s="11"/>
    </row>
    <row r="49" spans="1:15" ht="13.5">
      <c r="A49" s="25"/>
      <c r="B49" s="12" t="s">
        <v>40</v>
      </c>
      <c r="C49" s="12" t="s">
        <v>40</v>
      </c>
      <c r="D49" s="12" t="s">
        <v>35</v>
      </c>
      <c r="E49" s="26">
        <f>SUM(E44:E47)</f>
        <v>-189.637</v>
      </c>
      <c r="F49" s="26">
        <f>SUM(F44:F47)</f>
        <v>789.075</v>
      </c>
      <c r="H49" s="26">
        <f>SUM(H44:H47)</f>
        <v>247.3590000000001</v>
      </c>
      <c r="I49" s="26"/>
      <c r="J49" s="11">
        <f>SUM(J44:J47)</f>
        <v>0</v>
      </c>
      <c r="K49" s="26"/>
      <c r="L49" s="26"/>
      <c r="M49" s="26">
        <f>SUM(M44:M47)</f>
        <v>846.3590000000002</v>
      </c>
      <c r="N49" s="26"/>
      <c r="O49" s="11">
        <f>SUM(O44:O47)</f>
        <v>0</v>
      </c>
    </row>
    <row r="50" spans="1:15" ht="13.5">
      <c r="A50" s="25"/>
      <c r="D50" s="12" t="s">
        <v>41</v>
      </c>
      <c r="E50" s="26"/>
      <c r="F50" s="26"/>
      <c r="H50" s="26"/>
      <c r="I50" s="26"/>
      <c r="J50" s="11"/>
      <c r="K50" s="26"/>
      <c r="L50" s="26"/>
      <c r="M50" s="26"/>
      <c r="N50" s="26"/>
      <c r="O50" s="11"/>
    </row>
    <row r="51" spans="1:15" ht="13.5">
      <c r="A51" s="25"/>
      <c r="C51" s="12" t="s">
        <v>42</v>
      </c>
      <c r="D51" s="12" t="s">
        <v>150</v>
      </c>
      <c r="E51" s="11">
        <v>0</v>
      </c>
      <c r="F51" s="11">
        <v>0</v>
      </c>
      <c r="H51" s="11">
        <v>0</v>
      </c>
      <c r="I51" s="26"/>
      <c r="J51" s="11">
        <v>0</v>
      </c>
      <c r="K51" s="26"/>
      <c r="L51" s="26"/>
      <c r="M51" s="11">
        <f>H51</f>
        <v>0</v>
      </c>
      <c r="N51" s="26"/>
      <c r="O51" s="11">
        <v>0</v>
      </c>
    </row>
    <row r="52" spans="1:15" ht="13.5">
      <c r="A52" s="25"/>
      <c r="E52" s="26"/>
      <c r="F52" s="26"/>
      <c r="H52" s="26"/>
      <c r="I52" s="26"/>
      <c r="J52" s="11"/>
      <c r="K52" s="26"/>
      <c r="L52" s="26"/>
      <c r="M52" s="26"/>
      <c r="N52" s="26"/>
      <c r="O52" s="11"/>
    </row>
    <row r="53" spans="1:15" ht="13.5">
      <c r="A53" s="25"/>
      <c r="B53" s="12" t="s">
        <v>43</v>
      </c>
      <c r="C53" s="12" t="s">
        <v>35</v>
      </c>
      <c r="E53" s="26">
        <f>SUM(E49:E52)</f>
        <v>-189.637</v>
      </c>
      <c r="F53" s="26">
        <f>SUM(F49:F52)</f>
        <v>789.075</v>
      </c>
      <c r="H53" s="26">
        <f>SUM(H49:H52)</f>
        <v>247.3590000000001</v>
      </c>
      <c r="I53" s="26"/>
      <c r="J53" s="11">
        <f>SUM(J49:J52)</f>
        <v>0</v>
      </c>
      <c r="K53" s="26"/>
      <c r="L53" s="26"/>
      <c r="M53" s="26">
        <f>SUM(M49:M52)</f>
        <v>846.3590000000002</v>
      </c>
      <c r="N53" s="26"/>
      <c r="O53" s="11">
        <f>SUM(O49:O52)</f>
        <v>0</v>
      </c>
    </row>
    <row r="54" spans="1:15" ht="13.5">
      <c r="A54" s="25"/>
      <c r="C54" s="12" t="s">
        <v>44</v>
      </c>
      <c r="E54" s="26"/>
      <c r="F54" s="26"/>
      <c r="H54" s="26"/>
      <c r="I54" s="26"/>
      <c r="J54" s="11"/>
      <c r="K54" s="26"/>
      <c r="L54" s="26"/>
      <c r="M54" s="26"/>
      <c r="N54" s="26"/>
      <c r="O54" s="11"/>
    </row>
    <row r="55" spans="1:15" ht="13.5">
      <c r="A55" s="25"/>
      <c r="E55" s="26"/>
      <c r="F55" s="26"/>
      <c r="H55" s="26"/>
      <c r="I55" s="26"/>
      <c r="J55" s="11"/>
      <c r="K55" s="26"/>
      <c r="L55" s="26"/>
      <c r="M55" s="26"/>
      <c r="N55" s="26"/>
      <c r="O55" s="11"/>
    </row>
    <row r="56" spans="1:15" ht="13.5">
      <c r="A56" s="25"/>
      <c r="B56" s="12" t="s">
        <v>45</v>
      </c>
      <c r="C56" s="12" t="s">
        <v>40</v>
      </c>
      <c r="D56" s="12" t="s">
        <v>46</v>
      </c>
      <c r="E56" s="11">
        <v>0</v>
      </c>
      <c r="F56" s="11">
        <v>0</v>
      </c>
      <c r="H56" s="11">
        <v>0</v>
      </c>
      <c r="I56" s="26"/>
      <c r="J56" s="11">
        <v>0</v>
      </c>
      <c r="K56" s="26"/>
      <c r="L56" s="26"/>
      <c r="M56" s="11">
        <f>H56</f>
        <v>0</v>
      </c>
      <c r="N56" s="26"/>
      <c r="O56" s="11">
        <v>0</v>
      </c>
    </row>
    <row r="57" spans="1:15" ht="13.5">
      <c r="A57" s="25"/>
      <c r="C57" s="12" t="s">
        <v>42</v>
      </c>
      <c r="D57" s="12" t="s">
        <v>150</v>
      </c>
      <c r="E57" s="11">
        <v>0</v>
      </c>
      <c r="F57" s="11">
        <v>0</v>
      </c>
      <c r="H57" s="11">
        <v>0</v>
      </c>
      <c r="I57" s="26"/>
      <c r="J57" s="11">
        <v>0</v>
      </c>
      <c r="K57" s="26"/>
      <c r="L57" s="26"/>
      <c r="M57" s="11">
        <f>H57</f>
        <v>0</v>
      </c>
      <c r="N57" s="26"/>
      <c r="O57" s="11">
        <v>0</v>
      </c>
    </row>
    <row r="58" spans="1:15" ht="13.5">
      <c r="A58" s="25"/>
      <c r="C58" s="12" t="s">
        <v>47</v>
      </c>
      <c r="D58" s="12" t="s">
        <v>48</v>
      </c>
      <c r="E58" s="11">
        <v>0</v>
      </c>
      <c r="F58" s="11">
        <v>0</v>
      </c>
      <c r="H58" s="11">
        <v>0</v>
      </c>
      <c r="I58" s="26"/>
      <c r="J58" s="11">
        <v>0</v>
      </c>
      <c r="K58" s="26"/>
      <c r="L58" s="26"/>
      <c r="M58" s="11">
        <f>H58</f>
        <v>0</v>
      </c>
      <c r="N58" s="26"/>
      <c r="O58" s="11">
        <v>0</v>
      </c>
    </row>
    <row r="59" spans="1:15" ht="13.5">
      <c r="A59" s="25"/>
      <c r="D59" s="12" t="s">
        <v>49</v>
      </c>
      <c r="E59" s="26"/>
      <c r="F59" s="26"/>
      <c r="H59" s="26"/>
      <c r="I59" s="26"/>
      <c r="J59" s="11"/>
      <c r="K59" s="26"/>
      <c r="L59" s="26"/>
      <c r="M59" s="26"/>
      <c r="N59" s="26"/>
      <c r="O59" s="11"/>
    </row>
    <row r="60" spans="1:15" ht="13.5">
      <c r="A60" s="25"/>
      <c r="E60" s="26"/>
      <c r="F60" s="26"/>
      <c r="H60" s="26"/>
      <c r="I60" s="26"/>
      <c r="J60" s="11"/>
      <c r="K60" s="26"/>
      <c r="L60" s="26"/>
      <c r="M60" s="26"/>
      <c r="N60" s="26"/>
      <c r="O60" s="11"/>
    </row>
    <row r="61" spans="1:15" ht="13.5">
      <c r="A61" s="25"/>
      <c r="B61" s="12" t="s">
        <v>50</v>
      </c>
      <c r="C61" s="12" t="s">
        <v>51</v>
      </c>
      <c r="E61" s="26">
        <f>SUM(E53:E60)</f>
        <v>-189.637</v>
      </c>
      <c r="F61" s="26">
        <f>SUM(F53:F60)</f>
        <v>789.075</v>
      </c>
      <c r="H61" s="26">
        <f>SUM(H53:H60)</f>
        <v>247.3590000000001</v>
      </c>
      <c r="I61" s="26"/>
      <c r="J61" s="11">
        <f>SUM(J53:J60)</f>
        <v>0</v>
      </c>
      <c r="K61" s="26"/>
      <c r="L61" s="26"/>
      <c r="M61" s="26">
        <f>SUM(M53:M60)</f>
        <v>846.3590000000002</v>
      </c>
      <c r="N61" s="26"/>
      <c r="O61" s="11">
        <f>SUM(O53:O60)</f>
        <v>0</v>
      </c>
    </row>
    <row r="62" spans="1:15" ht="13.5">
      <c r="A62" s="25"/>
      <c r="C62" s="12" t="s">
        <v>52</v>
      </c>
      <c r="E62" s="26"/>
      <c r="F62" s="26"/>
      <c r="H62" s="26"/>
      <c r="I62" s="26"/>
      <c r="J62" s="11"/>
      <c r="K62" s="26"/>
      <c r="L62" s="26"/>
      <c r="M62" s="26"/>
      <c r="N62" s="26"/>
      <c r="O62" s="11"/>
    </row>
    <row r="63" spans="1:15" ht="13.5">
      <c r="A63" s="25"/>
      <c r="C63" s="12" t="s">
        <v>53</v>
      </c>
      <c r="E63" s="26"/>
      <c r="F63" s="26"/>
      <c r="H63" s="26"/>
      <c r="I63" s="26"/>
      <c r="J63" s="11"/>
      <c r="K63" s="26"/>
      <c r="L63" s="26"/>
      <c r="M63" s="26"/>
      <c r="N63" s="26"/>
      <c r="O63" s="11"/>
    </row>
    <row r="64" spans="1:15" ht="13.5">
      <c r="A64" s="25"/>
      <c r="E64" s="26"/>
      <c r="F64" s="26"/>
      <c r="H64" s="26"/>
      <c r="I64" s="26"/>
      <c r="J64" s="11"/>
      <c r="K64" s="26"/>
      <c r="L64" s="26"/>
      <c r="M64" s="26"/>
      <c r="N64" s="26"/>
      <c r="O64" s="11"/>
    </row>
    <row r="65" spans="1:15" ht="13.5">
      <c r="A65" s="25">
        <v>3</v>
      </c>
      <c r="B65" s="12" t="s">
        <v>5</v>
      </c>
      <c r="C65" s="12" t="s">
        <v>54</v>
      </c>
      <c r="E65" s="26"/>
      <c r="F65" s="26"/>
      <c r="H65" s="26"/>
      <c r="I65" s="26"/>
      <c r="J65" s="11"/>
      <c r="K65" s="26"/>
      <c r="L65" s="26"/>
      <c r="M65" s="26"/>
      <c r="N65" s="26"/>
      <c r="O65" s="11"/>
    </row>
    <row r="66" spans="1:15" ht="13.5">
      <c r="A66" s="25"/>
      <c r="C66" s="12" t="s">
        <v>55</v>
      </c>
      <c r="E66" s="36"/>
      <c r="F66" s="36"/>
      <c r="H66" s="36"/>
      <c r="I66" s="26"/>
      <c r="J66" s="11"/>
      <c r="K66" s="26"/>
      <c r="L66" s="26"/>
      <c r="M66" s="26"/>
      <c r="N66" s="26"/>
      <c r="O66" s="11"/>
    </row>
    <row r="67" spans="1:15" ht="13.5">
      <c r="A67" s="25"/>
      <c r="C67" s="12" t="s">
        <v>56</v>
      </c>
      <c r="E67" s="26"/>
      <c r="F67" s="26"/>
      <c r="H67" s="26"/>
      <c r="I67" s="26"/>
      <c r="J67" s="11"/>
      <c r="K67" s="26"/>
      <c r="L67" s="26"/>
      <c r="M67" s="26"/>
      <c r="N67" s="26"/>
      <c r="O67" s="11"/>
    </row>
    <row r="68" spans="1:15" ht="13.5">
      <c r="A68" s="25"/>
      <c r="C68" s="12" t="s">
        <v>40</v>
      </c>
      <c r="D68" s="12" t="s">
        <v>131</v>
      </c>
      <c r="E68" s="27">
        <f>-189637/30000000*100</f>
        <v>-0.6321233333333333</v>
      </c>
      <c r="F68" s="27">
        <f>(599438+189637)/30000000*100</f>
        <v>2.6302499999999998</v>
      </c>
      <c r="H68" s="27">
        <f>(H53)/30000*100</f>
        <v>0.8245300000000002</v>
      </c>
      <c r="I68" s="26"/>
      <c r="J68" s="11">
        <f>J61/30000000</f>
        <v>0</v>
      </c>
      <c r="K68" s="26"/>
      <c r="L68" s="26"/>
      <c r="M68" s="27">
        <f>M61/30000*100</f>
        <v>2.8211966666666672</v>
      </c>
      <c r="N68" s="26"/>
      <c r="O68" s="11">
        <v>0</v>
      </c>
    </row>
    <row r="69" spans="1:15" ht="13.5">
      <c r="A69" s="25"/>
      <c r="D69" s="12" t="s">
        <v>57</v>
      </c>
      <c r="E69" s="26"/>
      <c r="F69" s="26"/>
      <c r="H69" s="26"/>
      <c r="I69" s="26"/>
      <c r="J69" s="11"/>
      <c r="K69" s="26"/>
      <c r="L69" s="26"/>
      <c r="M69" s="27"/>
      <c r="N69" s="26"/>
      <c r="O69" s="11"/>
    </row>
    <row r="70" spans="1:15" ht="13.5">
      <c r="A70" s="25"/>
      <c r="C70" s="12" t="s">
        <v>42</v>
      </c>
      <c r="D70" s="12" t="s">
        <v>58</v>
      </c>
      <c r="E70" s="11">
        <v>0</v>
      </c>
      <c r="F70" s="11">
        <v>0</v>
      </c>
      <c r="H70" s="11">
        <v>0</v>
      </c>
      <c r="I70" s="11"/>
      <c r="J70" s="11">
        <f>J68</f>
        <v>0</v>
      </c>
      <c r="K70" s="11"/>
      <c r="L70" s="11"/>
      <c r="M70" s="11">
        <f>H70</f>
        <v>0</v>
      </c>
      <c r="N70" s="26"/>
      <c r="O70" s="11">
        <v>0</v>
      </c>
    </row>
    <row r="71" spans="1:15" ht="13.5">
      <c r="A71" s="25"/>
      <c r="D71" s="12" t="s">
        <v>57</v>
      </c>
      <c r="E71" s="26"/>
      <c r="F71" s="26"/>
      <c r="H71" s="26"/>
      <c r="I71" s="26"/>
      <c r="J71" s="26"/>
      <c r="K71" s="26"/>
      <c r="L71" s="26"/>
      <c r="M71" s="26"/>
      <c r="N71" s="26"/>
      <c r="O71" s="11"/>
    </row>
    <row r="72" spans="1:15" ht="13.5">
      <c r="A72" s="25"/>
      <c r="O72" s="11"/>
    </row>
    <row r="73" spans="1:15" ht="13.5">
      <c r="A73" s="25"/>
      <c r="O73" s="11"/>
    </row>
    <row r="74" spans="1:15" ht="13.5">
      <c r="A74" s="25"/>
      <c r="O74" s="11"/>
    </row>
    <row r="75" spans="1:15" ht="13.5">
      <c r="A75" s="25"/>
      <c r="O75" s="11"/>
    </row>
    <row r="76" spans="1:15" ht="13.5">
      <c r="A76" s="25"/>
      <c r="O76" s="11"/>
    </row>
    <row r="77" spans="1:15" ht="13.5">
      <c r="A77" s="25"/>
      <c r="O77" s="11"/>
    </row>
    <row r="78" spans="1:15" ht="13.5">
      <c r="A78" s="25"/>
      <c r="O78" s="11"/>
    </row>
    <row r="79" spans="1:15" ht="13.5">
      <c r="A79" s="25"/>
      <c r="O79" s="11"/>
    </row>
    <row r="80" spans="1:15" ht="13.5">
      <c r="A80" s="25"/>
      <c r="O80" s="11"/>
    </row>
    <row r="81" spans="1:15" ht="13.5">
      <c r="A81" s="25"/>
      <c r="O81" s="11"/>
    </row>
    <row r="82" spans="1:15" ht="13.5">
      <c r="A82" s="25"/>
      <c r="O82" s="11"/>
    </row>
    <row r="83" spans="1:15" ht="13.5">
      <c r="A83" s="25"/>
      <c r="O83" s="11"/>
    </row>
    <row r="84" spans="1:15" ht="13.5">
      <c r="A84" s="25"/>
      <c r="O84" s="11"/>
    </row>
    <row r="85" spans="1:15" ht="13.5">
      <c r="A85" s="25"/>
      <c r="O85" s="11"/>
    </row>
    <row r="86" spans="1:15" ht="13.5">
      <c r="A86" s="25"/>
      <c r="O86" s="11"/>
    </row>
    <row r="87" spans="1:15" ht="13.5">
      <c r="A87" s="25"/>
      <c r="O87" s="11"/>
    </row>
    <row r="88" ht="13.5">
      <c r="A88" s="25"/>
    </row>
    <row r="89" ht="13.5">
      <c r="A89" s="25"/>
    </row>
    <row r="90" ht="13.5">
      <c r="A90" s="25"/>
    </row>
    <row r="91" ht="13.5">
      <c r="A91" s="25"/>
    </row>
    <row r="92" ht="13.5">
      <c r="A92" s="25"/>
    </row>
    <row r="93" ht="13.5">
      <c r="A93" s="25"/>
    </row>
    <row r="94" ht="13.5">
      <c r="A94" s="25"/>
    </row>
    <row r="95" ht="13.5">
      <c r="A95" s="25"/>
    </row>
    <row r="96" ht="13.5">
      <c r="A96" s="25"/>
    </row>
    <row r="97" ht="13.5">
      <c r="A97" s="25"/>
    </row>
    <row r="98" ht="13.5">
      <c r="A98" s="25"/>
    </row>
    <row r="99" ht="13.5">
      <c r="A99" s="25"/>
    </row>
    <row r="100" ht="13.5">
      <c r="A100" s="25"/>
    </row>
    <row r="101" ht="13.5">
      <c r="A101" s="25"/>
    </row>
    <row r="102" ht="13.5">
      <c r="A102" s="25"/>
    </row>
    <row r="103" ht="13.5">
      <c r="A103" s="25"/>
    </row>
    <row r="104" ht="13.5">
      <c r="A104" s="25"/>
    </row>
    <row r="105" ht="13.5">
      <c r="A105" s="25"/>
    </row>
    <row r="106" ht="13.5">
      <c r="A106" s="25"/>
    </row>
    <row r="107" ht="13.5">
      <c r="A107" s="25"/>
    </row>
    <row r="108" ht="13.5">
      <c r="A108" s="25"/>
    </row>
    <row r="109" ht="13.5">
      <c r="A109" s="25"/>
    </row>
    <row r="110" ht="13.5">
      <c r="A110" s="25"/>
    </row>
    <row r="111" ht="13.5">
      <c r="A111" s="25"/>
    </row>
    <row r="112" ht="13.5">
      <c r="A112" s="25"/>
    </row>
    <row r="113" ht="13.5">
      <c r="A113" s="25"/>
    </row>
    <row r="114" ht="13.5">
      <c r="A114" s="25"/>
    </row>
    <row r="115" ht="13.5">
      <c r="A115" s="25"/>
    </row>
    <row r="116" ht="13.5">
      <c r="A116" s="25"/>
    </row>
    <row r="117" ht="13.5">
      <c r="A117" s="25"/>
    </row>
    <row r="118" ht="13.5">
      <c r="A118" s="25"/>
    </row>
    <row r="119" ht="13.5">
      <c r="A119" s="25"/>
    </row>
    <row r="120" ht="13.5">
      <c r="A120" s="25"/>
    </row>
    <row r="121" ht="13.5">
      <c r="A121" s="25"/>
    </row>
    <row r="122" ht="13.5">
      <c r="A122" s="25"/>
    </row>
    <row r="123" ht="13.5">
      <c r="A123" s="25"/>
    </row>
    <row r="124" ht="13.5">
      <c r="A124" s="25"/>
    </row>
    <row r="125" ht="13.5">
      <c r="A125" s="25"/>
    </row>
    <row r="126" ht="13.5">
      <c r="A126" s="25"/>
    </row>
    <row r="127" ht="13.5">
      <c r="A127" s="25"/>
    </row>
    <row r="128" ht="13.5">
      <c r="A128" s="25"/>
    </row>
    <row r="129" ht="13.5">
      <c r="A129" s="25"/>
    </row>
    <row r="130" ht="13.5">
      <c r="A130" s="25"/>
    </row>
    <row r="131" ht="13.5">
      <c r="A131" s="25"/>
    </row>
    <row r="132" ht="13.5">
      <c r="A132" s="25"/>
    </row>
    <row r="133" ht="13.5">
      <c r="A133" s="25"/>
    </row>
    <row r="134" ht="13.5">
      <c r="A134" s="25"/>
    </row>
    <row r="135" ht="13.5">
      <c r="A135" s="25"/>
    </row>
    <row r="136" ht="13.5">
      <c r="A136" s="25"/>
    </row>
    <row r="137" ht="13.5">
      <c r="A137" s="25"/>
    </row>
    <row r="138" ht="13.5">
      <c r="A138" s="25"/>
    </row>
    <row r="139" ht="13.5">
      <c r="A139" s="25"/>
    </row>
    <row r="140" ht="13.5">
      <c r="A140" s="25"/>
    </row>
    <row r="141" ht="13.5">
      <c r="A141" s="25"/>
    </row>
    <row r="142" ht="13.5">
      <c r="A142" s="25"/>
    </row>
    <row r="143" ht="13.5">
      <c r="A143" s="25"/>
    </row>
    <row r="144" ht="13.5">
      <c r="A144" s="25"/>
    </row>
    <row r="145" ht="13.5">
      <c r="A145" s="25"/>
    </row>
    <row r="146" ht="13.5">
      <c r="A146" s="25"/>
    </row>
    <row r="147" ht="13.5">
      <c r="A147" s="25"/>
    </row>
    <row r="148" ht="13.5">
      <c r="A148" s="25"/>
    </row>
    <row r="149" ht="13.5">
      <c r="A149" s="25"/>
    </row>
    <row r="150" ht="13.5">
      <c r="A150" s="25"/>
    </row>
    <row r="151" ht="13.5">
      <c r="A151" s="25"/>
    </row>
    <row r="152" ht="13.5">
      <c r="A152" s="25"/>
    </row>
    <row r="153" ht="13.5">
      <c r="A153" s="25"/>
    </row>
    <row r="154" ht="13.5">
      <c r="A154" s="25"/>
    </row>
    <row r="155" ht="13.5">
      <c r="A155" s="25"/>
    </row>
  </sheetData>
  <mergeCells count="8">
    <mergeCell ref="J16:K16"/>
    <mergeCell ref="O14:P14"/>
    <mergeCell ref="O15:P15"/>
    <mergeCell ref="O16:P16"/>
    <mergeCell ref="M11:P11"/>
    <mergeCell ref="J14:K14"/>
    <mergeCell ref="J15:K15"/>
    <mergeCell ref="H11:K11"/>
  </mergeCells>
  <printOptions horizontalCentered="1"/>
  <pageMargins left="0.5" right="0.5" top="0.5" bottom="0.2" header="0.5" footer="0.2"/>
  <pageSetup fitToHeight="1" fitToWidth="1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QC_KCH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Quality Concrete Sdn Bhd</dc:creator>
  <cp:keywords/>
  <dc:description/>
  <cp:lastModifiedBy>QC Holding Berhad</cp:lastModifiedBy>
  <cp:lastPrinted>1999-11-17T02:23:42Z</cp:lastPrinted>
  <dcterms:created xsi:type="dcterms:W3CDTF">1999-07-22T05:36:49Z</dcterms:created>
  <dcterms:modified xsi:type="dcterms:W3CDTF">1999-11-17T04:00:00Z</dcterms:modified>
  <cp:category/>
  <cp:version/>
  <cp:contentType/>
  <cp:contentStatus/>
</cp:coreProperties>
</file>